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05" activeTab="1"/>
  </bookViews>
  <sheets>
    <sheet name="ขั้นตอนกรอกข้อมูล" sheetId="1" r:id="rId1"/>
    <sheet name="คำนวณบำเหน็จบำนาญข้าราชการ" sheetId="2" r:id="rId2"/>
    <sheet name=" คำนวณบำเหน็จบำนาญลูกจ้างประจำ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<sst xmlns="http://schemas.openxmlformats.org/spreadsheetml/2006/main" count="154" uniqueCount="109">
  <si>
    <t>ให้เติมตัวเลข 30 ในช่อง H1 ได้ก็ต่อเมื่อตัวเลขในช่องสีเหลือง H5 มากกว่า H4 (สีชมพู) เท่านั้น</t>
  </si>
  <si>
    <t>ให้เติมตัวเลข 12 ในช่อง I2 ได้ก็ต่อเมื่อตัวเลขในช่อง I 5 (สีเขียว) มากกว่า I 4 (สีเทา)เท่านั้น</t>
  </si>
  <si>
    <t>วันที่</t>
  </si>
  <si>
    <t>เดือน</t>
  </si>
  <si>
    <t>พ.ศ.</t>
  </si>
  <si>
    <t xml:space="preserve"> </t>
  </si>
  <si>
    <t>ปี</t>
  </si>
  <si>
    <t>วัน</t>
  </si>
  <si>
    <t>รวม</t>
  </si>
  <si>
    <t>นี่คือการคำนวณเวลาราชการทวีคูณช่วงที่  1  เท่านั้น</t>
  </si>
  <si>
    <t>จำนวนปี</t>
  </si>
  <si>
    <t>จำนวนเดือน</t>
  </si>
  <si>
    <t>จำนวนวัน</t>
  </si>
  <si>
    <t xml:space="preserve">รวมเวลาราชการทั้งสิ้น </t>
  </si>
  <si>
    <t xml:space="preserve">  บาท </t>
  </si>
  <si>
    <t>แต่ในกรณีที่บรรจุหลังวันที่ 28 ตุลาคม 2508  ให้ลบตัวเลขออกทั้งหมด แล้วเติมเลข 1 ในช่อง H 25 เพื่อให้เป็นศูนย์</t>
  </si>
  <si>
    <t>ให้เติมตัวเลข 30 ในช่อง H21 ได้ก็ต่อเมื่อตัวเลขในช่องสีเหลือง H25 มากกว่า H24 (สีชมพู) เท่านั้น</t>
  </si>
  <si>
    <t>ให้เติมตัวเลข 12 ในช่อง I 22 ได้ก็ต่อเมื่อตัวเลขในช่อง I 25 (สีเขียว) มากกว่า I 24 (สีเทา)เท่านั้น</t>
  </si>
  <si>
    <t>เงินเดือน</t>
  </si>
  <si>
    <t>เวลา/เดือน</t>
  </si>
  <si>
    <t>บำเหน็จ  (เงินเดือนเดือนสุดท้าย x เวลาราชการ)     =</t>
  </si>
  <si>
    <t>ขั้นตอนกรอกข้อมูล</t>
  </si>
  <si>
    <t>เลือกรับบำนาญ (เงินเดือนเดือนสุดท้าย x เวลาราชการ / 50) =</t>
  </si>
  <si>
    <t>บาท</t>
  </si>
  <si>
    <t>กรณีเป็นสมาชิก กบข.</t>
  </si>
  <si>
    <r>
      <t>หมายเหตุ</t>
    </r>
    <r>
      <rPr>
        <sz val="12"/>
        <color indexed="18"/>
        <rFont val="Cordia New"/>
        <family val="2"/>
      </rPr>
      <t xml:space="preserve"> : การคิดคำนวณเงินบำเหน็จบำนาญเป็นเพียงค่าประมาณการเท่านั้น ส่วนเงินที่จะได้รับจริงขึ้นอยู่กับการคิดคำนวณของกรมบัญชีกลาง</t>
    </r>
  </si>
  <si>
    <t>รายการ</t>
  </si>
  <si>
    <t>คำนวณ</t>
  </si>
  <si>
    <t>อายุงาน</t>
  </si>
  <si>
    <t>อัตราค่าจ้างเดือนสุดท้าย</t>
  </si>
  <si>
    <t xml:space="preserve">                       อายุงาน</t>
  </si>
  <si>
    <t>จำนวนเดือนที่ทำงาน</t>
  </si>
  <si>
    <t xml:space="preserve"> เวลาทวีคูณ 23 กพ.-2 พค.34 </t>
  </si>
  <si>
    <t>กรณีรับบำนาญ</t>
  </si>
  <si>
    <t>กรณีรับบำเหน็จ</t>
  </si>
  <si>
    <r>
      <t>หมายเหตุ</t>
    </r>
    <r>
      <rPr>
        <b/>
        <u val="single"/>
        <sz val="14"/>
        <color indexed="17"/>
        <rFont val="Angsana New"/>
        <family val="1"/>
      </rPr>
      <t xml:space="preserve"> </t>
    </r>
    <r>
      <rPr>
        <sz val="14"/>
        <color indexed="17"/>
        <rFont val="Angsana New"/>
        <family val="1"/>
      </rPr>
      <t>: การคิดคำนวณบำเหน็จบำนาญรายเดือน เป็นเพียงค่าประมาณการเท่านั้น  ส่วนเงินบำเหน็จบำนาญที่จะได้รับจริง</t>
    </r>
  </si>
  <si>
    <t xml:space="preserve">                   ขึ้นอยู่กับการคิดคำนวณของกรมบัญชีกลาง </t>
  </si>
  <si>
    <r>
      <t>ตัวอย่าง</t>
    </r>
    <r>
      <rPr>
        <b/>
        <sz val="18"/>
        <color indexed="18"/>
        <rFont val="Cordia New"/>
        <family val="2"/>
      </rPr>
      <t>โปรแกรมคำนวณเงินบำเหน็จและบำเหน็จรายเดือนลูกจ้างประจำ</t>
    </r>
  </si>
  <si>
    <t>1. ชื่อ-สกุล</t>
  </si>
  <si>
    <t xml:space="preserve">7.  บวกเวลาราชการทวีคูณ </t>
  </si>
  <si>
    <r>
      <t xml:space="preserve">     7.1 </t>
    </r>
    <r>
      <rPr>
        <b/>
        <sz val="12"/>
        <rFont val="Cordia New"/>
        <family val="2"/>
      </rPr>
      <t>ช่วงที่ 1</t>
    </r>
    <r>
      <rPr>
        <sz val="12"/>
        <rFont val="Cordia New"/>
        <family val="2"/>
      </rPr>
      <t xml:space="preserve"> วันที่ 21 ต.ค.01 - 28 ต.ค.08</t>
    </r>
  </si>
  <si>
    <r>
      <t xml:space="preserve">     7.2  </t>
    </r>
    <r>
      <rPr>
        <b/>
        <sz val="12"/>
        <rFont val="Cordia New"/>
        <family val="2"/>
      </rPr>
      <t>ช่วงที่ 2</t>
    </r>
    <r>
      <rPr>
        <sz val="12"/>
        <rFont val="Cordia New"/>
        <family val="2"/>
      </rPr>
      <t xml:space="preserve"> วันที่ 7 ต.ค.19 - 5 ม.ค.20</t>
    </r>
  </si>
  <si>
    <r>
      <t xml:space="preserve">     7.3  </t>
    </r>
    <r>
      <rPr>
        <b/>
        <sz val="12"/>
        <rFont val="Cordia New"/>
        <family val="2"/>
      </rPr>
      <t>ช่วงที่ 3</t>
    </r>
    <r>
      <rPr>
        <sz val="12"/>
        <rFont val="Cordia New"/>
        <family val="2"/>
      </rPr>
      <t xml:space="preserve"> วันที่ 23 ก.พ.34 - 2 พ.ค.34</t>
    </r>
  </si>
  <si>
    <t xml:space="preserve">9.  70% ของเงินเดือนเฉลี่ย 60 เดือนสุดท้าย </t>
  </si>
  <si>
    <t>12. บำเหน็จดำรงชีพ (15 เท่าของเงินบำนาญ)</t>
  </si>
  <si>
    <t xml:space="preserve">     2. กรอกอัตราเงินเดือน </t>
  </si>
  <si>
    <t xml:space="preserve"> รวมจำนวน เดือน/เดือน/วัน</t>
  </si>
  <si>
    <t xml:space="preserve">           รวมจำนวน ปี/เดือน </t>
  </si>
  <si>
    <r>
      <t xml:space="preserve">4. </t>
    </r>
    <r>
      <rPr>
        <sz val="12"/>
        <color indexed="20"/>
        <rFont val="Cordia New"/>
        <family val="2"/>
      </rPr>
      <t xml:space="preserve"> เงินเดือน  60 เดือน สุดท้าย</t>
    </r>
  </si>
  <si>
    <r>
      <t xml:space="preserve"> ตัวอย่าง                     </t>
    </r>
    <r>
      <rPr>
        <b/>
        <sz val="16"/>
        <rFont val="Cordia New"/>
        <family val="2"/>
      </rPr>
      <t xml:space="preserve"> </t>
    </r>
    <r>
      <rPr>
        <b/>
        <sz val="16"/>
        <color indexed="12"/>
        <rFont val="Cordia New"/>
        <family val="2"/>
      </rPr>
      <t xml:space="preserve">โปรแกรมการคำนวณเงินบำเหน็จบำนาญข้าราชการ </t>
    </r>
  </si>
  <si>
    <t xml:space="preserve">  ตำแหน่ง</t>
  </si>
  <si>
    <t xml:space="preserve">                          อายุงาน</t>
  </si>
  <si>
    <r>
      <t xml:space="preserve">2. </t>
    </r>
    <r>
      <rPr>
        <u val="single"/>
        <sz val="12"/>
        <color indexed="10"/>
        <rFont val="Angsana New"/>
        <family val="1"/>
      </rPr>
      <t>กรอก</t>
    </r>
    <r>
      <rPr>
        <sz val="12"/>
        <color indexed="12"/>
        <rFont val="Angsana New"/>
        <family val="1"/>
      </rPr>
      <t xml:space="preserve"> วัน เดือน ปี ที่บรรจุ</t>
    </r>
    <r>
      <rPr>
        <sz val="11"/>
        <color indexed="12"/>
        <rFont val="Angsana New"/>
        <family val="1"/>
      </rPr>
      <t xml:space="preserve">  </t>
    </r>
  </si>
  <si>
    <r>
      <t xml:space="preserve">3. </t>
    </r>
    <r>
      <rPr>
        <u val="single"/>
        <sz val="12"/>
        <color indexed="10"/>
        <rFont val="Cordia New"/>
        <family val="2"/>
      </rPr>
      <t>กรอก</t>
    </r>
    <r>
      <rPr>
        <sz val="12"/>
        <color indexed="12"/>
        <rFont val="Cordia New"/>
        <family val="2"/>
      </rPr>
      <t xml:space="preserve"> วัน เดือน ปี ที่ออก</t>
    </r>
    <r>
      <rPr>
        <sz val="11"/>
        <color indexed="12"/>
        <rFont val="Cordia New"/>
        <family val="2"/>
      </rPr>
      <t xml:space="preserve"> </t>
    </r>
  </si>
  <si>
    <t xml:space="preserve"> รวมจำนวน ปี / เดือน / วัน</t>
  </si>
  <si>
    <t xml:space="preserve"> เบิกได้ไม่เกิน 200,000 บาท</t>
  </si>
  <si>
    <t xml:space="preserve"> เบิกได้ไม่เกิน 200,000 บาท เมื่อมีอายุ 65 ปีขึ้นไป</t>
  </si>
  <si>
    <t xml:space="preserve"> กรณีเข้าร่วมโครงการเกษียณก่อนกำหนด</t>
  </si>
  <si>
    <t>กรณีเลือกรับบำเหน็จจะได้รับ</t>
  </si>
  <si>
    <t xml:space="preserve">8.  ได้รับบำนาญ (เงินเดือนเฉลี่ยฯ) คูณเวลาราชการ หารด้วย 50    </t>
  </si>
  <si>
    <r>
      <t>14.</t>
    </r>
    <r>
      <rPr>
        <b/>
        <sz val="11"/>
        <rFont val="Cordia New"/>
        <family val="2"/>
      </rPr>
      <t xml:space="preserve">  เงินขวัญถุง ( 8 เท่าของเดือน+อายุราชการที่เหลือ แต่ไม่เกิน 15 เท่า )  </t>
    </r>
  </si>
  <si>
    <r>
      <t>กรอก</t>
    </r>
    <r>
      <rPr>
        <sz val="14"/>
        <rFont val="Cordia New"/>
        <family val="2"/>
      </rPr>
      <t xml:space="preserve"> </t>
    </r>
    <r>
      <rPr>
        <sz val="14"/>
        <color indexed="12"/>
        <rFont val="Cordia New"/>
        <family val="2"/>
      </rPr>
      <t>เงินเดือน 60 เดือนสุดท้าย</t>
    </r>
  </si>
  <si>
    <r>
      <t xml:space="preserve">     3. กรอก วัน เดือน ปีที่บรรจุ เช่น บรรจุ 1 พฤษภาคม 2528 </t>
    </r>
    <r>
      <rPr>
        <u val="single"/>
        <sz val="14"/>
        <color indexed="10"/>
        <rFont val="Cordia New"/>
        <family val="2"/>
      </rPr>
      <t>กรอกเป็น</t>
    </r>
    <r>
      <rPr>
        <sz val="14"/>
        <color indexed="20"/>
        <rFont val="Cordia New"/>
        <family val="2"/>
      </rPr>
      <t xml:space="preserve"> 01/05/2528</t>
    </r>
  </si>
  <si>
    <t xml:space="preserve">     5. เมื่อกรอกข้อมูลข้างต้นเรียบร้อยโปรแกรมจะประมวลผลโดยอัตโนมัติ ตามรายละเอียดด้านล่าง</t>
  </si>
  <si>
    <t>โปรแกรมการคำนวญบำเหน็จรายเดือนลูกจ้างประจำ</t>
  </si>
  <si>
    <t>กรอกข้อมูล</t>
  </si>
  <si>
    <r>
      <t xml:space="preserve">2. </t>
    </r>
    <r>
      <rPr>
        <b/>
        <u val="single"/>
        <sz val="12"/>
        <color indexed="10"/>
        <rFont val="Angsana New"/>
        <family val="1"/>
      </rPr>
      <t>กรอก</t>
    </r>
    <r>
      <rPr>
        <b/>
        <sz val="12"/>
        <color indexed="10"/>
        <rFont val="Angsana New"/>
        <family val="1"/>
      </rPr>
      <t xml:space="preserve"> </t>
    </r>
    <r>
      <rPr>
        <b/>
        <sz val="12"/>
        <color indexed="12"/>
        <rFont val="Angsana New"/>
        <family val="1"/>
      </rPr>
      <t xml:space="preserve"> อัตราเงินเดือน</t>
    </r>
  </si>
  <si>
    <r>
      <t xml:space="preserve">3. </t>
    </r>
    <r>
      <rPr>
        <u val="single"/>
        <sz val="12"/>
        <color indexed="10"/>
        <rFont val="Angsana New"/>
        <family val="1"/>
      </rPr>
      <t>กรอก</t>
    </r>
    <r>
      <rPr>
        <sz val="12"/>
        <color indexed="12"/>
        <rFont val="Angsana New"/>
        <family val="1"/>
      </rPr>
      <t xml:space="preserve"> วัน เดือน ปี ที่บรรจุ  </t>
    </r>
  </si>
  <si>
    <r>
      <t xml:space="preserve">4. </t>
    </r>
    <r>
      <rPr>
        <u val="single"/>
        <sz val="12"/>
        <color indexed="10"/>
        <rFont val="Cordia New"/>
        <family val="2"/>
      </rPr>
      <t>กรอก</t>
    </r>
    <r>
      <rPr>
        <sz val="12"/>
        <color indexed="12"/>
        <rFont val="Cordia New"/>
        <family val="2"/>
      </rPr>
      <t xml:space="preserve"> วัน เดือน ปี ที่ออก</t>
    </r>
    <r>
      <rPr>
        <sz val="12"/>
        <color indexed="12"/>
        <rFont val="Cordia New"/>
        <family val="2"/>
      </rPr>
      <t xml:space="preserve"> </t>
    </r>
  </si>
  <si>
    <t xml:space="preserve">   - ถึงแก่กรรมทายาทรับบำเหน็จตกทอด (15 เท่า)</t>
  </si>
  <si>
    <t xml:space="preserve">     1. พิมพ์ ชื่อ-สกุล  ตำแหน่ง  สังกัดภาควิชา/หน่วยงาน</t>
  </si>
  <si>
    <t xml:space="preserve">วิธีการใช้โปรแกรมคำนวณบำเหน็จบำนาญข้าราชการ/ลูกจ้างประจำ </t>
  </si>
  <si>
    <t>ข้าราชการ</t>
  </si>
  <si>
    <t>กรอก   ชื่อ   นามสกุล     ตำแหน่ง    สังกัด  (ผู้ต้องการคำนวณบำเหน็จบำนาญ)</t>
  </si>
  <si>
    <t>ลูกจ้างประจำ</t>
  </si>
  <si>
    <r>
      <t xml:space="preserve">กรอก  วัน  เดือน  ปี  ที่บรรจุเข้ารับราชการ ในช่อง G4  </t>
    </r>
    <r>
      <rPr>
        <sz val="12"/>
        <color indexed="20"/>
        <rFont val="Angsana New"/>
        <family val="1"/>
      </rPr>
      <t xml:space="preserve"> </t>
    </r>
  </si>
  <si>
    <r>
      <t xml:space="preserve">  </t>
    </r>
    <r>
      <rPr>
        <u val="single"/>
        <sz val="16"/>
        <color indexed="10"/>
        <rFont val="Angsana New"/>
        <family val="1"/>
      </rPr>
      <t>ตัวอย่างการกรอก</t>
    </r>
    <r>
      <rPr>
        <sz val="16"/>
        <rFont val="Angsana New"/>
        <family val="1"/>
      </rPr>
      <t xml:space="preserve">  </t>
    </r>
    <r>
      <rPr>
        <sz val="16"/>
        <color indexed="20"/>
        <rFont val="Angsana New"/>
        <family val="1"/>
      </rPr>
      <t>เช่น</t>
    </r>
    <r>
      <rPr>
        <sz val="16"/>
        <rFont val="Angsana New"/>
        <family val="1"/>
      </rPr>
      <t xml:space="preserve"> </t>
    </r>
    <r>
      <rPr>
        <sz val="16"/>
        <color indexed="20"/>
        <rFont val="Angsana New"/>
        <family val="1"/>
      </rPr>
      <t>บรรจุ 1 เมษายน 2525</t>
    </r>
    <r>
      <rPr>
        <sz val="16"/>
        <rFont val="Angsana New"/>
        <family val="1"/>
      </rPr>
      <t xml:space="preserve">  </t>
    </r>
    <r>
      <rPr>
        <u val="single"/>
        <sz val="16"/>
        <color indexed="10"/>
        <rFont val="Angsana New"/>
        <family val="1"/>
      </rPr>
      <t>กรอกเป็น</t>
    </r>
    <r>
      <rPr>
        <sz val="16"/>
        <color indexed="16"/>
        <rFont val="Angsana New"/>
        <family val="1"/>
      </rPr>
      <t xml:space="preserve">  01/04/2525</t>
    </r>
    <r>
      <rPr>
        <sz val="16"/>
        <rFont val="Angsana New"/>
        <family val="1"/>
      </rPr>
      <t xml:space="preserve">  </t>
    </r>
  </si>
  <si>
    <t xml:space="preserve">     4. กรอก วัน เดือน ปีที่ออก (กรอกเหมือนตัวอย่างข้อ 3)</t>
  </si>
  <si>
    <t xml:space="preserve">กรอก  วัน  เดือน  ปี  ที่ออกจากราชการ  ในช่อง G5 (กรอกเหมือนตัวอย่างข้อ 3) </t>
  </si>
  <si>
    <t>กรอก อัตราค่าจ้างเดือนสุดท้าย ในช่อง E10</t>
  </si>
  <si>
    <r>
      <t xml:space="preserve">กรอก  วัน  เดือน  ปี  ที่บรรจุเข้ารับราชการ ในช่อง E11  </t>
    </r>
    <r>
      <rPr>
        <sz val="12"/>
        <color indexed="20"/>
        <rFont val="Angsana New"/>
        <family val="1"/>
      </rPr>
      <t xml:space="preserve"> </t>
    </r>
  </si>
  <si>
    <t>กรอก  วัน  เดือน  ปี  ที่ออกจากราชการ  ในช่อง E12 (กรอกเหมือนตัวอย่างข้อ 4)</t>
  </si>
  <si>
    <r>
      <t xml:space="preserve">กรอก เงินเดือนย้อนหลัง 5 ปี (หรือ 60 เดือนสุดท้าย) ในช่อง C7-C19 </t>
    </r>
    <r>
      <rPr>
        <sz val="14"/>
        <color indexed="20"/>
        <rFont val="Angsana New"/>
        <family val="1"/>
      </rPr>
      <t>(กรณีเป็นสมาชิกกองทุน กบข.)</t>
    </r>
  </si>
  <si>
    <r>
      <t xml:space="preserve">  </t>
    </r>
    <r>
      <rPr>
        <u val="single"/>
        <sz val="16"/>
        <color indexed="10"/>
        <rFont val="Angsana New"/>
        <family val="1"/>
      </rPr>
      <t>ตัวอย่างการกรอก</t>
    </r>
    <r>
      <rPr>
        <sz val="16"/>
        <rFont val="Angsana New"/>
        <family val="1"/>
      </rPr>
      <t xml:space="preserve">  </t>
    </r>
    <r>
      <rPr>
        <sz val="16"/>
        <color indexed="20"/>
        <rFont val="Angsana New"/>
        <family val="1"/>
      </rPr>
      <t>เช่น</t>
    </r>
    <r>
      <rPr>
        <sz val="16"/>
        <rFont val="Angsana New"/>
        <family val="1"/>
      </rPr>
      <t xml:space="preserve"> </t>
    </r>
    <r>
      <rPr>
        <sz val="16"/>
        <color indexed="20"/>
        <rFont val="Angsana New"/>
        <family val="1"/>
      </rPr>
      <t>บรรจุ 15 ธันวาคม 2522</t>
    </r>
    <r>
      <rPr>
        <sz val="16"/>
        <rFont val="Angsana New"/>
        <family val="1"/>
      </rPr>
      <t xml:space="preserve">  </t>
    </r>
    <r>
      <rPr>
        <u val="single"/>
        <sz val="16"/>
        <color indexed="10"/>
        <rFont val="Angsana New"/>
        <family val="1"/>
      </rPr>
      <t>กรอกเป็น</t>
    </r>
    <r>
      <rPr>
        <sz val="16"/>
        <color indexed="16"/>
        <rFont val="Angsana New"/>
        <family val="1"/>
      </rPr>
      <t xml:space="preserve">  15/12/2522</t>
    </r>
    <r>
      <rPr>
        <sz val="16"/>
        <rFont val="Angsana New"/>
        <family val="1"/>
      </rPr>
      <t xml:space="preserve">  </t>
    </r>
  </si>
  <si>
    <r>
      <t xml:space="preserve">1. ชื่อ - สกุล ……………………………………..    </t>
    </r>
    <r>
      <rPr>
        <sz val="14"/>
        <color indexed="16"/>
        <rFont val="Angsana New"/>
        <family val="1"/>
      </rPr>
      <t xml:space="preserve"> </t>
    </r>
    <r>
      <rPr>
        <b/>
        <sz val="14"/>
        <color indexed="16"/>
        <rFont val="Angsana New"/>
        <family val="1"/>
      </rPr>
      <t xml:space="preserve"> </t>
    </r>
  </si>
  <si>
    <t xml:space="preserve">    ตำแหน่ง  ………………………………………</t>
  </si>
  <si>
    <t xml:space="preserve">    สังกัดภาควิชา/หน่วยงาน…………………………………………</t>
  </si>
  <si>
    <t xml:space="preserve">6.  เวลาราชการปกติ  </t>
  </si>
  <si>
    <t xml:space="preserve">           เงินบำนาญที่ได้รับ </t>
  </si>
  <si>
    <t>รวมเงินเดือน</t>
  </si>
  <si>
    <t xml:space="preserve">           (เริ่มจากเงินเดือนปัจจุบัน)</t>
  </si>
  <si>
    <t xml:space="preserve"> ....................................................................</t>
  </si>
  <si>
    <t xml:space="preserve">  สังกัดงาน</t>
  </si>
  <si>
    <r>
      <t xml:space="preserve">5. </t>
    </r>
    <r>
      <rPr>
        <sz val="12"/>
        <color indexed="12"/>
        <rFont val="Cordia New"/>
        <family val="2"/>
      </rPr>
      <t xml:space="preserve"> เงินเดือนเฉลี่ย 60 เดือนสุดท้าย </t>
    </r>
  </si>
  <si>
    <t xml:space="preserve">   - เงินรายเดือนที่ได้รับ (ทุกเดือน)</t>
  </si>
  <si>
    <t xml:space="preserve">    เงินก้อนที่ได้รับ (ครั้งเดียว)</t>
  </si>
  <si>
    <t xml:space="preserve">           หน่วยการเจ้าหน้าที่ คณะแพทยศาสตร์ มหาวิทยาลัยขอนแก่น</t>
  </si>
  <si>
    <t>บำเหน็จดำรงชีพ (15 เท่าของเงินบำนาญ)</t>
  </si>
  <si>
    <t xml:space="preserve">         =</t>
  </si>
  <si>
    <t>13. บำเหน็จดำรงชีพที่เกินสองแสน (15 เท่าของเงินบำนาญ)</t>
  </si>
  <si>
    <t>กรณีไม่เป็นสมาชิก ก.บ.ข. จะได้รับ</t>
  </si>
  <si>
    <t xml:space="preserve"> เงินบำนาญข้อ 8</t>
  </si>
  <si>
    <t xml:space="preserve"> เงินบำนาญข้อ 9</t>
  </si>
  <si>
    <r>
      <t xml:space="preserve">10. รวมเงินที่จะได้รับทั้งสิ้น  เดือนละ </t>
    </r>
    <r>
      <rPr>
        <b/>
        <sz val="11"/>
        <color indexed="12"/>
        <rFont val="Cordia New"/>
        <family val="2"/>
      </rPr>
      <t>(ถ้าอายุราชการไม่เกิน 35 ปี)</t>
    </r>
    <r>
      <rPr>
        <b/>
        <sz val="11"/>
        <rFont val="Cordia New"/>
        <family val="2"/>
      </rPr>
      <t xml:space="preserve">    </t>
    </r>
  </si>
  <si>
    <r>
      <t xml:space="preserve">11. รวมเงินที่จะได้รับทั้งสิ้น  เดือนละ </t>
    </r>
    <r>
      <rPr>
        <b/>
        <sz val="11"/>
        <color indexed="12"/>
        <rFont val="Cordia New"/>
        <family val="2"/>
      </rPr>
      <t>(ถ้าอายุราชการเกินกว่า 35 ปี</t>
    </r>
    <r>
      <rPr>
        <b/>
        <sz val="10"/>
        <color indexed="12"/>
        <rFont val="Cordia New"/>
        <family val="2"/>
      </rPr>
      <t>)</t>
    </r>
    <r>
      <rPr>
        <b/>
        <sz val="10"/>
        <rFont val="Cordia New"/>
        <family val="2"/>
      </rPr>
      <t xml:space="preserve">   </t>
    </r>
  </si>
  <si>
    <r>
      <t>หรือกรอกเงินเดือนปัจจุบัน ในช่อง C7</t>
    </r>
    <r>
      <rPr>
        <sz val="16"/>
        <color indexed="53"/>
        <rFont val="Angsana New"/>
        <family val="1"/>
      </rPr>
      <t xml:space="preserve"> </t>
    </r>
    <r>
      <rPr>
        <sz val="14"/>
        <color indexed="53"/>
        <rFont val="Angsana New"/>
        <family val="1"/>
      </rPr>
      <t>(กรณีไม่ได้เป็นสมาชิกกองทุน กบข.)</t>
    </r>
  </si>
  <si>
    <t xml:space="preserve">เมื่อกรอกข้อมูลเสร็จเรียบร้อยแล้ว โปรแกรมจะประมวลผลให้โดยอัตโนมัติ  </t>
  </si>
  <si>
    <t>เปิดโปรแกรมการคำนวณบำเหน็จบำนาญข้าราชการ (Microsoft Excel) และดำเนินการดังนี้</t>
  </si>
  <si>
    <t>เปิดโปรแกรมการคำนวณบำเหน็จลูกจ้างประจำ (Microsoft Excel) และดำเนินการดังนี้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</si>
</sst>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"/>
    <numFmt numFmtId="200" formatCode="#,##0.0"/>
    <numFmt numFmtId="201" formatCode="0.0"/>
    <numFmt numFmtId="202" formatCode="#,##0.0000"/>
    <numFmt numFmtId="203" formatCode="0.0000"/>
    <numFmt numFmtId="204" formatCode="0.000"/>
    <numFmt numFmtId="205" formatCode="_-* #,##0_-;\-* #,##0_-;_-* &quot;-&quot;??_-;_-@_-"/>
    <numFmt numFmtId="206" formatCode="[$-41E]d\ mmmm\ yyyy"/>
    <numFmt numFmtId="207" formatCode="[$-107041E]d\ mmmm\ yyyy;@"/>
    <numFmt numFmtId="208" formatCode="[$-41E]d\ mmmm\ \ yyyy;@"/>
  </numFmts>
  <fonts count="116">
    <font>
      <sz val="10"/>
      <name val="Arial"/>
      <family val="0"/>
    </font>
    <font>
      <sz val="16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2"/>
      <color indexed="12"/>
      <name val="Cordia New"/>
      <family val="2"/>
    </font>
    <font>
      <b/>
      <sz val="11"/>
      <name val="Cordia New"/>
      <family val="2"/>
    </font>
    <font>
      <sz val="11"/>
      <name val="Cordia New"/>
      <family val="2"/>
    </font>
    <font>
      <b/>
      <sz val="16"/>
      <name val="Cordia New"/>
      <family val="2"/>
    </font>
    <font>
      <sz val="8"/>
      <name val="Arial"/>
      <family val="0"/>
    </font>
    <font>
      <b/>
      <sz val="16"/>
      <color indexed="12"/>
      <name val="Cordia New"/>
      <family val="2"/>
    </font>
    <font>
      <sz val="12"/>
      <color indexed="12"/>
      <name val="Cordia New"/>
      <family val="2"/>
    </font>
    <font>
      <sz val="11"/>
      <color indexed="14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2"/>
      <color indexed="14"/>
      <name val="Cordia New"/>
      <family val="2"/>
    </font>
    <font>
      <b/>
      <sz val="12"/>
      <color indexed="53"/>
      <name val="Cordia New"/>
      <family val="2"/>
    </font>
    <font>
      <sz val="12"/>
      <name val="Arial"/>
      <family val="0"/>
    </font>
    <font>
      <b/>
      <sz val="12"/>
      <color indexed="60"/>
      <name val="Cordia New"/>
      <family val="2"/>
    </font>
    <font>
      <sz val="14"/>
      <name val="Cordia New"/>
      <family val="2"/>
    </font>
    <font>
      <b/>
      <sz val="12"/>
      <name val="Arial"/>
      <family val="2"/>
    </font>
    <font>
      <sz val="12"/>
      <color indexed="21"/>
      <name val="Arial"/>
      <family val="0"/>
    </font>
    <font>
      <sz val="12"/>
      <color indexed="21"/>
      <name val="Cordia New"/>
      <family val="2"/>
    </font>
    <font>
      <sz val="12"/>
      <color indexed="18"/>
      <name val="Cordia New"/>
      <family val="2"/>
    </font>
    <font>
      <sz val="12"/>
      <color indexed="14"/>
      <name val="Cordia New"/>
      <family val="2"/>
    </font>
    <font>
      <sz val="16"/>
      <name val="Angsana New"/>
      <family val="1"/>
    </font>
    <font>
      <b/>
      <sz val="18"/>
      <color indexed="16"/>
      <name val="Angsana New"/>
      <family val="1"/>
    </font>
    <font>
      <sz val="12"/>
      <color indexed="10"/>
      <name val="Cordia New"/>
      <family val="2"/>
    </font>
    <font>
      <u val="single"/>
      <sz val="12"/>
      <color indexed="14"/>
      <name val="Cordia New"/>
      <family val="2"/>
    </font>
    <font>
      <sz val="12"/>
      <color indexed="20"/>
      <name val="Cordia New"/>
      <family val="2"/>
    </font>
    <font>
      <u val="single"/>
      <sz val="16"/>
      <color indexed="10"/>
      <name val="Angsana New"/>
      <family val="1"/>
    </font>
    <font>
      <b/>
      <u val="single"/>
      <sz val="18"/>
      <color indexed="12"/>
      <name val="Angsana New"/>
      <family val="1"/>
    </font>
    <font>
      <i/>
      <sz val="11"/>
      <color indexed="16"/>
      <name val="Angsana New"/>
      <family val="1"/>
    </font>
    <font>
      <sz val="16"/>
      <color indexed="20"/>
      <name val="Angsana New"/>
      <family val="1"/>
    </font>
    <font>
      <sz val="14"/>
      <color indexed="20"/>
      <name val="Angsana New"/>
      <family val="1"/>
    </font>
    <font>
      <sz val="12"/>
      <color indexed="20"/>
      <name val="Angsana New"/>
      <family val="1"/>
    </font>
    <font>
      <sz val="11"/>
      <color indexed="20"/>
      <name val="Cordia New"/>
      <family val="2"/>
    </font>
    <font>
      <b/>
      <sz val="10"/>
      <name val="Cordia New"/>
      <family val="2"/>
    </font>
    <font>
      <b/>
      <sz val="18"/>
      <color indexed="18"/>
      <name val="Cordia New"/>
      <family val="2"/>
    </font>
    <font>
      <b/>
      <u val="single"/>
      <sz val="12"/>
      <color indexed="18"/>
      <name val="Cordia New"/>
      <family val="2"/>
    </font>
    <font>
      <sz val="11"/>
      <color indexed="18"/>
      <name val="Cordia New"/>
      <family val="2"/>
    </font>
    <font>
      <sz val="16"/>
      <color indexed="18"/>
      <name val="Cordia New"/>
      <family val="2"/>
    </font>
    <font>
      <sz val="14"/>
      <name val="Angsana New"/>
      <family val="1"/>
    </font>
    <font>
      <b/>
      <sz val="16"/>
      <color indexed="18"/>
      <name val="Angsana New"/>
      <family val="1"/>
    </font>
    <font>
      <b/>
      <sz val="14"/>
      <color indexed="12"/>
      <name val="Cordia New"/>
      <family val="2"/>
    </font>
    <font>
      <b/>
      <sz val="14"/>
      <color indexed="16"/>
      <name val="Angsana New"/>
      <family val="1"/>
    </font>
    <font>
      <sz val="14"/>
      <color indexed="16"/>
      <name val="Angsana New"/>
      <family val="1"/>
    </font>
    <font>
      <b/>
      <sz val="14"/>
      <color indexed="12"/>
      <name val="Angsana New"/>
      <family val="1"/>
    </font>
    <font>
      <u val="single"/>
      <sz val="12"/>
      <color indexed="10"/>
      <name val="Angsana New"/>
      <family val="1"/>
    </font>
    <font>
      <u val="single"/>
      <sz val="12"/>
      <color indexed="10"/>
      <name val="Cordia New"/>
      <family val="2"/>
    </font>
    <font>
      <sz val="14"/>
      <color indexed="20"/>
      <name val="Cordia New"/>
      <family val="2"/>
    </font>
    <font>
      <sz val="11"/>
      <color indexed="12"/>
      <name val="Cordia New"/>
      <family val="2"/>
    </font>
    <font>
      <sz val="14"/>
      <color indexed="12"/>
      <name val="Cordia New"/>
      <family val="2"/>
    </font>
    <font>
      <b/>
      <u val="single"/>
      <sz val="14"/>
      <color indexed="16"/>
      <name val="Angsana New"/>
      <family val="1"/>
    </font>
    <font>
      <sz val="14"/>
      <color indexed="14"/>
      <name val="Angsana New"/>
      <family val="1"/>
    </font>
    <font>
      <sz val="14"/>
      <color indexed="21"/>
      <name val="Angsana New"/>
      <family val="1"/>
    </font>
    <font>
      <b/>
      <u val="single"/>
      <sz val="14"/>
      <color indexed="12"/>
      <name val="Angsana New"/>
      <family val="1"/>
    </font>
    <font>
      <b/>
      <u val="single"/>
      <sz val="14"/>
      <color indexed="17"/>
      <name val="Angsana New"/>
      <family val="1"/>
    </font>
    <font>
      <sz val="14"/>
      <color indexed="17"/>
      <name val="Angsana New"/>
      <family val="1"/>
    </font>
    <font>
      <b/>
      <u val="single"/>
      <sz val="18"/>
      <color indexed="10"/>
      <name val="Cordia New"/>
      <family val="2"/>
    </font>
    <font>
      <b/>
      <sz val="16"/>
      <color indexed="10"/>
      <name val="Cordia New"/>
      <family val="2"/>
    </font>
    <font>
      <b/>
      <sz val="12"/>
      <color indexed="20"/>
      <name val="Cordia New"/>
      <family val="2"/>
    </font>
    <font>
      <sz val="12"/>
      <color indexed="12"/>
      <name val="Angsana New"/>
      <family val="1"/>
    </font>
    <font>
      <sz val="11"/>
      <color indexed="12"/>
      <name val="Angsana New"/>
      <family val="1"/>
    </font>
    <font>
      <b/>
      <sz val="11"/>
      <color indexed="20"/>
      <name val="Cordia New"/>
      <family val="2"/>
    </font>
    <font>
      <u val="single"/>
      <sz val="14"/>
      <color indexed="10"/>
      <name val="Cordia New"/>
      <family val="2"/>
    </font>
    <font>
      <sz val="11"/>
      <color indexed="10"/>
      <name val="Cordia New"/>
      <family val="2"/>
    </font>
    <font>
      <b/>
      <u val="single"/>
      <sz val="14"/>
      <color indexed="18"/>
      <name val="Cordia New"/>
      <family val="2"/>
    </font>
    <font>
      <sz val="14"/>
      <name val="Arial"/>
      <family val="0"/>
    </font>
    <font>
      <b/>
      <sz val="14"/>
      <color indexed="20"/>
      <name val="Cordia New"/>
      <family val="2"/>
    </font>
    <font>
      <b/>
      <sz val="12"/>
      <color indexed="12"/>
      <name val="Angsana New"/>
      <family val="1"/>
    </font>
    <font>
      <b/>
      <u val="single"/>
      <sz val="12"/>
      <color indexed="10"/>
      <name val="Angsana New"/>
      <family val="1"/>
    </font>
    <font>
      <b/>
      <sz val="12"/>
      <color indexed="10"/>
      <name val="Angsana New"/>
      <family val="1"/>
    </font>
    <font>
      <sz val="14"/>
      <color indexed="18"/>
      <name val="Angsana New"/>
      <family val="1"/>
    </font>
    <font>
      <b/>
      <u val="single"/>
      <sz val="16"/>
      <color indexed="12"/>
      <name val="Angsana New"/>
      <family val="1"/>
    </font>
    <font>
      <sz val="16"/>
      <color indexed="16"/>
      <name val="Angsana New"/>
      <family val="1"/>
    </font>
    <font>
      <sz val="13"/>
      <color indexed="12"/>
      <name val="Cordia New"/>
      <family val="2"/>
    </font>
    <font>
      <b/>
      <sz val="13"/>
      <color indexed="12"/>
      <name val="Cordia New"/>
      <family val="2"/>
    </font>
    <font>
      <b/>
      <sz val="11"/>
      <color indexed="12"/>
      <name val="Cordia New"/>
      <family val="2"/>
    </font>
    <font>
      <b/>
      <sz val="10"/>
      <color indexed="12"/>
      <name val="Cordia New"/>
      <family val="2"/>
    </font>
    <font>
      <sz val="16"/>
      <color indexed="53"/>
      <name val="Angsana New"/>
      <family val="1"/>
    </font>
    <font>
      <sz val="14"/>
      <color indexed="53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3" fontId="3" fillId="0" borderId="15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31" fillId="0" borderId="19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17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 vertical="center"/>
      <protection/>
    </xf>
    <xf numFmtId="199" fontId="4" fillId="34" borderId="31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3" fontId="4" fillId="0" borderId="26" xfId="0" applyNumberFormat="1" applyFont="1" applyBorder="1" applyAlignment="1" applyProtection="1">
      <alignment horizontal="center" vertical="center"/>
      <protection/>
    </xf>
    <xf numFmtId="20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4" fontId="4" fillId="0" borderId="28" xfId="0" applyNumberFormat="1" applyFont="1" applyFill="1" applyBorder="1" applyAlignment="1" applyProtection="1">
      <alignment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203" fontId="1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4" fillId="35" borderId="33" xfId="0" applyFont="1" applyFill="1" applyBorder="1" applyAlignment="1" applyProtection="1">
      <alignment horizontal="left" vertical="center"/>
      <protection/>
    </xf>
    <xf numFmtId="0" fontId="50" fillId="35" borderId="33" xfId="0" applyFont="1" applyFill="1" applyBorder="1" applyAlignment="1" applyProtection="1">
      <alignment horizontal="center" vertical="center"/>
      <protection/>
    </xf>
    <xf numFmtId="0" fontId="51" fillId="36" borderId="33" xfId="0" applyFont="1" applyFill="1" applyBorder="1" applyAlignment="1" applyProtection="1">
      <alignment vertical="center"/>
      <protection/>
    </xf>
    <xf numFmtId="0" fontId="52" fillId="36" borderId="33" xfId="0" applyFont="1" applyFill="1" applyBorder="1" applyAlignment="1" applyProtection="1">
      <alignment horizontal="center" vertical="center"/>
      <protection/>
    </xf>
    <xf numFmtId="0" fontId="3" fillId="37" borderId="34" xfId="0" applyFont="1" applyFill="1" applyBorder="1" applyAlignment="1" applyProtection="1">
      <alignment/>
      <protection/>
    </xf>
    <xf numFmtId="0" fontId="3" fillId="37" borderId="32" xfId="0" applyFont="1" applyFill="1" applyBorder="1" applyAlignment="1" applyProtection="1">
      <alignment/>
      <protection/>
    </xf>
    <xf numFmtId="3" fontId="4" fillId="37" borderId="33" xfId="0" applyNumberFormat="1" applyFont="1" applyFill="1" applyBorder="1" applyAlignment="1" applyProtection="1">
      <alignment horizontal="center"/>
      <protection/>
    </xf>
    <xf numFmtId="0" fontId="4" fillId="37" borderId="33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61" fillId="33" borderId="34" xfId="0" applyFont="1" applyFill="1" applyBorder="1" applyAlignment="1" applyProtection="1">
      <alignment vertical="center"/>
      <protection/>
    </xf>
    <xf numFmtId="0" fontId="29" fillId="33" borderId="35" xfId="0" applyFont="1" applyFill="1" applyBorder="1" applyAlignment="1" applyProtection="1">
      <alignment vertical="center"/>
      <protection/>
    </xf>
    <xf numFmtId="3" fontId="61" fillId="33" borderId="33" xfId="0" applyNumberFormat="1" applyFont="1" applyFill="1" applyBorder="1" applyAlignment="1" applyProtection="1">
      <alignment horizontal="center" vertical="center"/>
      <protection/>
    </xf>
    <xf numFmtId="0" fontId="61" fillId="33" borderId="33" xfId="0" applyFont="1" applyFill="1" applyBorder="1" applyAlignment="1" applyProtection="1">
      <alignment horizontal="center" vertical="center"/>
      <protection/>
    </xf>
    <xf numFmtId="3" fontId="61" fillId="33" borderId="33" xfId="0" applyNumberFormat="1" applyFont="1" applyFill="1" applyBorder="1" applyAlignment="1" applyProtection="1">
      <alignment horizontal="right" vertical="center"/>
      <protection/>
    </xf>
    <xf numFmtId="1" fontId="34" fillId="33" borderId="33" xfId="0" applyNumberFormat="1" applyFont="1" applyFill="1" applyBorder="1" applyAlignment="1" applyProtection="1">
      <alignment horizontal="center"/>
      <protection/>
    </xf>
    <xf numFmtId="0" fontId="51" fillId="36" borderId="0" xfId="0" applyFont="1" applyFill="1" applyBorder="1" applyAlignment="1" applyProtection="1">
      <alignment vertical="center"/>
      <protection/>
    </xf>
    <xf numFmtId="2" fontId="34" fillId="33" borderId="36" xfId="0" applyNumberFormat="1" applyFont="1" applyFill="1" applyBorder="1" applyAlignment="1" applyProtection="1">
      <alignment horizontal="center"/>
      <protection/>
    </xf>
    <xf numFmtId="1" fontId="34" fillId="33" borderId="36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0" fillId="35" borderId="34" xfId="0" applyFont="1" applyFill="1" applyBorder="1" applyAlignment="1" applyProtection="1">
      <alignment horizontal="center" vertical="center"/>
      <protection/>
    </xf>
    <xf numFmtId="1" fontId="34" fillId="36" borderId="33" xfId="0" applyNumberFormat="1" applyFont="1" applyFill="1" applyBorder="1" applyAlignment="1" applyProtection="1">
      <alignment horizontal="center"/>
      <protection/>
    </xf>
    <xf numFmtId="2" fontId="34" fillId="0" borderId="37" xfId="0" applyNumberFormat="1" applyFont="1" applyFill="1" applyBorder="1" applyAlignment="1" applyProtection="1">
      <alignment horizontal="center" vertical="center"/>
      <protection/>
    </xf>
    <xf numFmtId="1" fontId="34" fillId="33" borderId="34" xfId="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/>
      <protection/>
    </xf>
    <xf numFmtId="0" fontId="27" fillId="0" borderId="27" xfId="0" applyFont="1" applyFill="1" applyBorder="1" applyAlignment="1" applyProtection="1">
      <alignment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62" fillId="0" borderId="33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horizontal="left" vertical="center"/>
      <protection/>
    </xf>
    <xf numFmtId="0" fontId="11" fillId="0" borderId="33" xfId="0" applyFont="1" applyFill="1" applyBorder="1" applyAlignment="1" applyProtection="1">
      <alignment horizontal="left" vertical="center"/>
      <protection/>
    </xf>
    <xf numFmtId="0" fontId="44" fillId="0" borderId="37" xfId="0" applyFont="1" applyBorder="1" applyAlignment="1" applyProtection="1">
      <alignment vertical="center"/>
      <protection/>
    </xf>
    <xf numFmtId="1" fontId="34" fillId="34" borderId="34" xfId="0" applyNumberFormat="1" applyFont="1" applyFill="1" applyBorder="1" applyAlignment="1" applyProtection="1">
      <alignment horizontal="center" vertical="center"/>
      <protection/>
    </xf>
    <xf numFmtId="1" fontId="34" fillId="34" borderId="33" xfId="0" applyNumberFormat="1" applyFont="1" applyFill="1" applyBorder="1" applyAlignment="1" applyProtection="1">
      <alignment horizontal="center"/>
      <protection/>
    </xf>
    <xf numFmtId="0" fontId="29" fillId="34" borderId="33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/>
    </xf>
    <xf numFmtId="0" fontId="11" fillId="34" borderId="33" xfId="0" applyFont="1" applyFill="1" applyBorder="1" applyAlignment="1" applyProtection="1">
      <alignment horizontal="left"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64" fillId="0" borderId="13" xfId="0" applyFont="1" applyFill="1" applyBorder="1" applyAlignment="1" applyProtection="1">
      <alignment horizontal="left" vertical="center"/>
      <protection/>
    </xf>
    <xf numFmtId="0" fontId="64" fillId="0" borderId="14" xfId="0" applyFont="1" applyFill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left" vertical="center"/>
      <protection/>
    </xf>
    <xf numFmtId="0" fontId="65" fillId="0" borderId="27" xfId="0" applyFont="1" applyBorder="1" applyAlignment="1" applyProtection="1">
      <alignment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7" fillId="0" borderId="37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3" fontId="19" fillId="0" borderId="0" xfId="0" applyNumberFormat="1" applyFont="1" applyBorder="1" applyAlignment="1" applyProtection="1">
      <alignment/>
      <protection/>
    </xf>
    <xf numFmtId="0" fontId="19" fillId="0" borderId="38" xfId="0" applyFont="1" applyBorder="1" applyAlignment="1" applyProtection="1">
      <alignment/>
      <protection/>
    </xf>
    <xf numFmtId="0" fontId="50" fillId="0" borderId="37" xfId="0" applyFont="1" applyBorder="1" applyAlignment="1" applyProtection="1">
      <alignment/>
      <protection/>
    </xf>
    <xf numFmtId="0" fontId="50" fillId="0" borderId="39" xfId="0" applyFont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3" fontId="19" fillId="0" borderId="40" xfId="0" applyNumberFormat="1" applyFont="1" applyBorder="1" applyAlignment="1" applyProtection="1">
      <alignment/>
      <protection/>
    </xf>
    <xf numFmtId="0" fontId="19" fillId="0" borderId="41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7" fillId="38" borderId="33" xfId="0" applyFont="1" applyFill="1" applyBorder="1" applyAlignment="1" applyProtection="1">
      <alignment horizontal="center"/>
      <protection/>
    </xf>
    <xf numFmtId="0" fontId="73" fillId="0" borderId="26" xfId="0" applyFont="1" applyBorder="1" applyAlignment="1" applyProtection="1">
      <alignment/>
      <protection/>
    </xf>
    <xf numFmtId="205" fontId="73" fillId="0" borderId="26" xfId="42" applyNumberFormat="1" applyFont="1" applyBorder="1" applyAlignment="1" applyProtection="1">
      <alignment horizontal="right"/>
      <protection/>
    </xf>
    <xf numFmtId="1" fontId="73" fillId="0" borderId="26" xfId="0" applyNumberFormat="1" applyFont="1" applyFill="1" applyBorder="1" applyAlignment="1" applyProtection="1">
      <alignment horizontal="center"/>
      <protection/>
    </xf>
    <xf numFmtId="0" fontId="73" fillId="0" borderId="28" xfId="0" applyFont="1" applyBorder="1" applyAlignment="1" applyProtection="1">
      <alignment/>
      <protection/>
    </xf>
    <xf numFmtId="1" fontId="73" fillId="0" borderId="28" xfId="0" applyNumberFormat="1" applyFont="1" applyFill="1" applyBorder="1" applyAlignment="1" applyProtection="1">
      <alignment horizontal="center"/>
      <protection/>
    </xf>
    <xf numFmtId="0" fontId="73" fillId="0" borderId="28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/>
      <protection/>
    </xf>
    <xf numFmtId="0" fontId="42" fillId="0" borderId="28" xfId="0" applyFont="1" applyBorder="1" applyAlignment="1" applyProtection="1">
      <alignment horizontal="center"/>
      <protection/>
    </xf>
    <xf numFmtId="0" fontId="35" fillId="33" borderId="33" xfId="0" applyFont="1" applyFill="1" applyBorder="1" applyAlignment="1" applyProtection="1">
      <alignment/>
      <protection/>
    </xf>
    <xf numFmtId="0" fontId="35" fillId="33" borderId="36" xfId="0" applyFont="1" applyFill="1" applyBorder="1" applyAlignment="1" applyProtection="1">
      <alignment/>
      <protection/>
    </xf>
    <xf numFmtId="0" fontId="34" fillId="0" borderId="28" xfId="0" applyFont="1" applyBorder="1" applyAlignment="1" applyProtection="1">
      <alignment/>
      <protection/>
    </xf>
    <xf numFmtId="0" fontId="34" fillId="33" borderId="33" xfId="0" applyFont="1" applyFill="1" applyBorder="1" applyAlignment="1" applyProtection="1">
      <alignment horizontal="center"/>
      <protection/>
    </xf>
    <xf numFmtId="0" fontId="42" fillId="0" borderId="42" xfId="0" applyFont="1" applyBorder="1" applyAlignment="1" applyProtection="1">
      <alignment/>
      <protection/>
    </xf>
    <xf numFmtId="201" fontId="34" fillId="0" borderId="42" xfId="0" applyNumberFormat="1" applyFont="1" applyFill="1" applyBorder="1" applyAlignment="1" applyProtection="1">
      <alignment horizontal="center"/>
      <protection/>
    </xf>
    <xf numFmtId="0" fontId="34" fillId="0" borderId="43" xfId="0" applyFont="1" applyFill="1" applyBorder="1" applyAlignment="1" applyProtection="1">
      <alignment horizontal="center"/>
      <protection/>
    </xf>
    <xf numFmtId="0" fontId="42" fillId="0" borderId="13" xfId="0" applyFont="1" applyBorder="1" applyAlignment="1" applyProtection="1">
      <alignment/>
      <protection/>
    </xf>
    <xf numFmtId="0" fontId="42" fillId="0" borderId="23" xfId="0" applyFont="1" applyBorder="1" applyAlignment="1" applyProtection="1">
      <alignment/>
      <protection/>
    </xf>
    <xf numFmtId="0" fontId="42" fillId="0" borderId="44" xfId="0" applyFont="1" applyBorder="1" applyAlignment="1" applyProtection="1">
      <alignment/>
      <protection/>
    </xf>
    <xf numFmtId="0" fontId="42" fillId="0" borderId="45" xfId="0" applyFont="1" applyBorder="1" applyAlignment="1" applyProtection="1">
      <alignment/>
      <protection/>
    </xf>
    <xf numFmtId="0" fontId="42" fillId="0" borderId="40" xfId="0" applyFont="1" applyBorder="1" applyAlignment="1" applyProtection="1">
      <alignment/>
      <protection/>
    </xf>
    <xf numFmtId="0" fontId="42" fillId="0" borderId="41" xfId="0" applyFont="1" applyBorder="1" applyAlignment="1" applyProtection="1">
      <alignment/>
      <protection/>
    </xf>
    <xf numFmtId="0" fontId="42" fillId="0" borderId="37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38" xfId="0" applyFont="1" applyBorder="1" applyAlignment="1" applyProtection="1">
      <alignment/>
      <protection/>
    </xf>
    <xf numFmtId="0" fontId="56" fillId="0" borderId="37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8" fillId="0" borderId="37" xfId="0" applyFont="1" applyBorder="1" applyAlignment="1" applyProtection="1">
      <alignment/>
      <protection/>
    </xf>
    <xf numFmtId="0" fontId="47" fillId="0" borderId="39" xfId="0" applyFont="1" applyBorder="1" applyAlignment="1" applyProtection="1">
      <alignment/>
      <protection/>
    </xf>
    <xf numFmtId="0" fontId="58" fillId="0" borderId="40" xfId="0" applyFont="1" applyBorder="1" applyAlignment="1" applyProtection="1">
      <alignment/>
      <protection/>
    </xf>
    <xf numFmtId="0" fontId="28" fillId="34" borderId="15" xfId="0" applyFont="1" applyFill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 horizontal="center" vertical="center"/>
      <protection/>
    </xf>
    <xf numFmtId="3" fontId="3" fillId="0" borderId="28" xfId="0" applyNumberFormat="1" applyFont="1" applyBorder="1" applyAlignment="1" applyProtection="1">
      <alignment horizontal="center" vertical="center"/>
      <protection/>
    </xf>
    <xf numFmtId="3" fontId="3" fillId="0" borderId="30" xfId="0" applyNumberFormat="1" applyFont="1" applyBorder="1" applyAlignment="1" applyProtection="1">
      <alignment horizontal="center" vertical="center"/>
      <protection/>
    </xf>
    <xf numFmtId="0" fontId="33" fillId="0" borderId="17" xfId="0" applyFont="1" applyBorder="1" applyAlignment="1">
      <alignment/>
    </xf>
    <xf numFmtId="0" fontId="74" fillId="0" borderId="46" xfId="0" applyFont="1" applyBorder="1" applyAlignment="1">
      <alignment horizontal="left"/>
    </xf>
    <xf numFmtId="0" fontId="33" fillId="0" borderId="47" xfId="0" applyFont="1" applyBorder="1" applyAlignment="1">
      <alignment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9" fillId="0" borderId="33" xfId="0" applyFont="1" applyFill="1" applyBorder="1" applyAlignment="1" applyProtection="1">
      <alignment horizontal="center" vertical="center"/>
      <protection/>
    </xf>
    <xf numFmtId="0" fontId="70" fillId="0" borderId="33" xfId="0" applyFont="1" applyBorder="1" applyAlignment="1" applyProtection="1">
      <alignment vertical="center"/>
      <protection/>
    </xf>
    <xf numFmtId="0" fontId="62" fillId="34" borderId="33" xfId="0" applyFont="1" applyFill="1" applyBorder="1" applyAlignment="1" applyProtection="1">
      <alignment horizontal="left" vertical="center"/>
      <protection/>
    </xf>
    <xf numFmtId="0" fontId="11" fillId="34" borderId="33" xfId="0" applyFont="1" applyFill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05" fontId="0" fillId="0" borderId="0" xfId="0" applyNumberFormat="1" applyAlignment="1" applyProtection="1">
      <alignment/>
      <protection/>
    </xf>
    <xf numFmtId="3" fontId="3" fillId="38" borderId="28" xfId="0" applyNumberFormat="1" applyFont="1" applyFill="1" applyBorder="1" applyAlignment="1" applyProtection="1">
      <alignment vertical="center"/>
      <protection locked="0"/>
    </xf>
    <xf numFmtId="0" fontId="47" fillId="0" borderId="33" xfId="0" applyFont="1" applyBorder="1" applyAlignment="1" applyProtection="1">
      <alignment vertical="center"/>
      <protection/>
    </xf>
    <xf numFmtId="0" fontId="13" fillId="39" borderId="0" xfId="0" applyFont="1" applyFill="1" applyAlignment="1" applyProtection="1">
      <alignment horizontal="center" vertical="center"/>
      <protection/>
    </xf>
    <xf numFmtId="0" fontId="15" fillId="40" borderId="48" xfId="0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5" fillId="41" borderId="11" xfId="0" applyFont="1" applyFill="1" applyBorder="1" applyAlignment="1" applyProtection="1">
      <alignment horizontal="center" vertical="center"/>
      <protection/>
    </xf>
    <xf numFmtId="0" fontId="15" fillId="36" borderId="48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5" fillId="38" borderId="11" xfId="0" applyFont="1" applyFill="1" applyBorder="1" applyAlignment="1" applyProtection="1">
      <alignment horizontal="center" vertical="center"/>
      <protection/>
    </xf>
    <xf numFmtId="205" fontId="54" fillId="34" borderId="28" xfId="42" applyNumberFormat="1" applyFont="1" applyFill="1" applyBorder="1" applyAlignment="1" applyProtection="1">
      <alignment horizontal="center"/>
      <protection/>
    </xf>
    <xf numFmtId="0" fontId="42" fillId="0" borderId="49" xfId="0" applyFont="1" applyBorder="1" applyAlignment="1" applyProtection="1">
      <alignment/>
      <protection/>
    </xf>
    <xf numFmtId="0" fontId="55" fillId="0" borderId="27" xfId="0" applyFont="1" applyBorder="1" applyAlignment="1" applyProtection="1">
      <alignment horizontal="left"/>
      <protection/>
    </xf>
    <xf numFmtId="0" fontId="11" fillId="0" borderId="27" xfId="0" applyFont="1" applyFill="1" applyBorder="1" applyAlignment="1" applyProtection="1">
      <alignment/>
      <protection/>
    </xf>
    <xf numFmtId="0" fontId="42" fillId="0" borderId="15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5" fillId="0" borderId="34" xfId="0" applyFont="1" applyFill="1" applyBorder="1" applyAlignment="1" applyProtection="1">
      <alignment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201" fontId="3" fillId="0" borderId="28" xfId="0" applyNumberFormat="1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201" fontId="4" fillId="0" borderId="30" xfId="0" applyNumberFormat="1" applyFont="1" applyBorder="1" applyAlignment="1" applyProtection="1">
      <alignment horizontal="center" vertical="center"/>
      <protection locked="0"/>
    </xf>
    <xf numFmtId="0" fontId="3" fillId="36" borderId="40" xfId="0" applyFont="1" applyFill="1" applyBorder="1" applyAlignment="1" applyProtection="1">
      <alignment/>
      <protection/>
    </xf>
    <xf numFmtId="0" fontId="3" fillId="36" borderId="41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 horizontal="left"/>
      <protection/>
    </xf>
    <xf numFmtId="0" fontId="5" fillId="36" borderId="37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 vertical="center"/>
      <protection locked="0"/>
    </xf>
    <xf numFmtId="0" fontId="61" fillId="34" borderId="0" xfId="0" applyFont="1" applyFill="1" applyBorder="1" applyAlignment="1" applyProtection="1">
      <alignment horizontal="left"/>
      <protection/>
    </xf>
    <xf numFmtId="3" fontId="29" fillId="34" borderId="0" xfId="0" applyNumberFormat="1" applyFont="1" applyFill="1" applyBorder="1" applyAlignment="1" applyProtection="1">
      <alignment/>
      <protection/>
    </xf>
    <xf numFmtId="0" fontId="29" fillId="34" borderId="0" xfId="0" applyFont="1" applyFill="1" applyBorder="1" applyAlignment="1" applyProtection="1">
      <alignment horizontal="right"/>
      <protection/>
    </xf>
    <xf numFmtId="4" fontId="61" fillId="34" borderId="0" xfId="0" applyNumberFormat="1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15" fillId="34" borderId="50" xfId="0" applyFont="1" applyFill="1" applyBorder="1" applyAlignment="1" applyProtection="1">
      <alignment horizontal="center" vertical="center"/>
      <protection/>
    </xf>
    <xf numFmtId="0" fontId="16" fillId="34" borderId="51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left"/>
      <protection/>
    </xf>
    <xf numFmtId="0" fontId="3" fillId="34" borderId="38" xfId="0" applyFont="1" applyFill="1" applyBorder="1" applyAlignment="1" applyProtection="1">
      <alignment/>
      <protection/>
    </xf>
    <xf numFmtId="0" fontId="4" fillId="34" borderId="39" xfId="0" applyFont="1" applyFill="1" applyBorder="1" applyAlignment="1" applyProtection="1">
      <alignment horizontal="left"/>
      <protection/>
    </xf>
    <xf numFmtId="0" fontId="29" fillId="34" borderId="40" xfId="0" applyFont="1" applyFill="1" applyBorder="1" applyAlignment="1" applyProtection="1">
      <alignment horizontal="center"/>
      <protection/>
    </xf>
    <xf numFmtId="0" fontId="3" fillId="34" borderId="40" xfId="0" applyFont="1" applyFill="1" applyBorder="1" applyAlignment="1" applyProtection="1">
      <alignment/>
      <protection/>
    </xf>
    <xf numFmtId="0" fontId="3" fillId="34" borderId="41" xfId="0" applyFont="1" applyFill="1" applyBorder="1" applyAlignment="1" applyProtection="1">
      <alignment/>
      <protection/>
    </xf>
    <xf numFmtId="0" fontId="61" fillId="36" borderId="37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61" fillId="36" borderId="0" xfId="0" applyFont="1" applyFill="1" applyBorder="1" applyAlignment="1" applyProtection="1">
      <alignment horizontal="left"/>
      <protection/>
    </xf>
    <xf numFmtId="43" fontId="61" fillId="36" borderId="0" xfId="42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horizontal="center"/>
      <protection/>
    </xf>
    <xf numFmtId="0" fontId="29" fillId="36" borderId="37" xfId="0" applyFont="1" applyFill="1" applyBorder="1" applyAlignment="1" applyProtection="1">
      <alignment/>
      <protection/>
    </xf>
    <xf numFmtId="43" fontId="61" fillId="36" borderId="0" xfId="0" applyNumberFormat="1" applyFont="1" applyFill="1" applyBorder="1" applyAlignment="1" applyProtection="1">
      <alignment horizontal="left"/>
      <protection/>
    </xf>
    <xf numFmtId="0" fontId="61" fillId="36" borderId="39" xfId="0" applyFont="1" applyFill="1" applyBorder="1" applyAlignment="1" applyProtection="1">
      <alignment horizontal="left"/>
      <protection/>
    </xf>
    <xf numFmtId="0" fontId="29" fillId="36" borderId="40" xfId="0" applyFont="1" applyFill="1" applyBorder="1" applyAlignment="1" applyProtection="1">
      <alignment horizontal="center"/>
      <protection/>
    </xf>
    <xf numFmtId="0" fontId="39" fillId="38" borderId="39" xfId="0" applyFont="1" applyFill="1" applyBorder="1" applyAlignment="1" applyProtection="1">
      <alignment vertical="center"/>
      <protection/>
    </xf>
    <xf numFmtId="0" fontId="40" fillId="38" borderId="40" xfId="0" applyFont="1" applyFill="1" applyBorder="1" applyAlignment="1" applyProtection="1">
      <alignment vertical="center"/>
      <protection/>
    </xf>
    <xf numFmtId="3" fontId="40" fillId="38" borderId="40" xfId="0" applyNumberFormat="1" applyFont="1" applyFill="1" applyBorder="1" applyAlignment="1" applyProtection="1">
      <alignment vertical="center"/>
      <protection/>
    </xf>
    <xf numFmtId="0" fontId="41" fillId="38" borderId="40" xfId="0" applyFont="1" applyFill="1" applyBorder="1" applyAlignment="1" applyProtection="1">
      <alignment/>
      <protection/>
    </xf>
    <xf numFmtId="0" fontId="41" fillId="38" borderId="41" xfId="0" applyFont="1" applyFill="1" applyBorder="1" applyAlignment="1" applyProtection="1">
      <alignment/>
      <protection/>
    </xf>
    <xf numFmtId="0" fontId="76" fillId="37" borderId="34" xfId="0" applyFont="1" applyFill="1" applyBorder="1" applyAlignment="1" applyProtection="1">
      <alignment/>
      <protection/>
    </xf>
    <xf numFmtId="0" fontId="44" fillId="37" borderId="32" xfId="0" applyFont="1" applyFill="1" applyBorder="1" applyAlignment="1" applyProtection="1">
      <alignment vertical="center"/>
      <protection/>
    </xf>
    <xf numFmtId="0" fontId="76" fillId="37" borderId="32" xfId="0" applyFont="1" applyFill="1" applyBorder="1" applyAlignment="1" applyProtection="1">
      <alignment/>
      <protection/>
    </xf>
    <xf numFmtId="0" fontId="77" fillId="37" borderId="35" xfId="0" applyFont="1" applyFill="1" applyBorder="1" applyAlignment="1" applyProtection="1">
      <alignment horizontal="center"/>
      <protection/>
    </xf>
    <xf numFmtId="202" fontId="44" fillId="37" borderId="35" xfId="0" applyNumberFormat="1" applyFont="1" applyFill="1" applyBorder="1" applyAlignment="1" applyProtection="1">
      <alignment horizontal="center" vertical="center"/>
      <protection/>
    </xf>
    <xf numFmtId="4" fontId="4" fillId="0" borderId="52" xfId="0" applyNumberFormat="1" applyFont="1" applyFill="1" applyBorder="1" applyAlignment="1" applyProtection="1">
      <alignment vertical="center"/>
      <protection/>
    </xf>
    <xf numFmtId="0" fontId="61" fillId="36" borderId="0" xfId="0" applyFont="1" applyFill="1" applyBorder="1" applyAlignment="1" applyProtection="1">
      <alignment horizontal="right"/>
      <protection/>
    </xf>
    <xf numFmtId="0" fontId="26" fillId="34" borderId="12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61" fillId="36" borderId="0" xfId="0" applyFont="1" applyFill="1" applyBorder="1" applyAlignment="1" applyProtection="1">
      <alignment horizontal="left"/>
      <protection/>
    </xf>
    <xf numFmtId="0" fontId="44" fillId="36" borderId="50" xfId="0" applyFont="1" applyFill="1" applyBorder="1" applyAlignment="1" applyProtection="1">
      <alignment horizontal="left"/>
      <protection/>
    </xf>
    <xf numFmtId="0" fontId="44" fillId="34" borderId="53" xfId="0" applyFont="1" applyFill="1" applyBorder="1" applyAlignment="1" applyProtection="1">
      <alignment horizontal="center"/>
      <protection/>
    </xf>
    <xf numFmtId="0" fontId="44" fillId="34" borderId="50" xfId="0" applyFont="1" applyFill="1" applyBorder="1" applyAlignment="1" applyProtection="1">
      <alignment horizontal="center"/>
      <protection/>
    </xf>
    <xf numFmtId="0" fontId="61" fillId="36" borderId="40" xfId="0" applyFont="1" applyFill="1" applyBorder="1" applyAlignment="1" applyProtection="1">
      <alignment horizontal="left"/>
      <protection/>
    </xf>
    <xf numFmtId="206" fontId="4" fillId="38" borderId="34" xfId="0" applyNumberFormat="1" applyFont="1" applyFill="1" applyBorder="1" applyAlignment="1" applyProtection="1">
      <alignment horizontal="center" vertical="center" shrinkToFit="1"/>
      <protection locked="0"/>
    </xf>
    <xf numFmtId="206" fontId="4" fillId="38" borderId="32" xfId="0" applyNumberFormat="1" applyFont="1" applyFill="1" applyBorder="1" applyAlignment="1" applyProtection="1">
      <alignment horizontal="center" vertical="center" shrinkToFit="1"/>
      <protection locked="0"/>
    </xf>
    <xf numFmtId="206" fontId="4" fillId="38" borderId="35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34" xfId="0" applyFont="1" applyBorder="1" applyAlignment="1" applyProtection="1">
      <alignment horizontal="left" vertical="center"/>
      <protection locked="0"/>
    </xf>
    <xf numFmtId="0" fontId="61" fillId="0" borderId="32" xfId="0" applyFont="1" applyBorder="1" applyAlignment="1" applyProtection="1">
      <alignment horizontal="left" vertical="center"/>
      <protection locked="0"/>
    </xf>
    <xf numFmtId="0" fontId="61" fillId="0" borderId="35" xfId="0" applyFont="1" applyBorder="1" applyAlignment="1" applyProtection="1">
      <alignment horizontal="left" vertical="center"/>
      <protection locked="0"/>
    </xf>
    <xf numFmtId="0" fontId="61" fillId="34" borderId="40" xfId="0" applyFont="1" applyFill="1" applyBorder="1" applyAlignment="1" applyProtection="1">
      <alignment horizontal="left"/>
      <protection/>
    </xf>
    <xf numFmtId="0" fontId="60" fillId="33" borderId="53" xfId="0" applyFont="1" applyFill="1" applyBorder="1" applyAlignment="1" applyProtection="1">
      <alignment horizontal="left" vertical="center"/>
      <protection/>
    </xf>
    <xf numFmtId="0" fontId="60" fillId="33" borderId="50" xfId="0" applyFont="1" applyFill="1" applyBorder="1" applyAlignment="1" applyProtection="1">
      <alignment horizontal="left" vertical="center"/>
      <protection/>
    </xf>
    <xf numFmtId="0" fontId="60" fillId="33" borderId="51" xfId="0" applyFont="1" applyFill="1" applyBorder="1" applyAlignment="1" applyProtection="1">
      <alignment horizontal="left" vertical="center"/>
      <protection/>
    </xf>
    <xf numFmtId="0" fontId="44" fillId="33" borderId="39" xfId="0" applyFont="1" applyFill="1" applyBorder="1" applyAlignment="1" applyProtection="1">
      <alignment horizontal="center" vertical="center"/>
      <protection/>
    </xf>
    <xf numFmtId="0" fontId="44" fillId="33" borderId="40" xfId="0" applyFont="1" applyFill="1" applyBorder="1" applyAlignment="1" applyProtection="1">
      <alignment horizontal="center" vertical="center"/>
      <protection/>
    </xf>
    <xf numFmtId="0" fontId="44" fillId="33" borderId="41" xfId="0" applyFont="1" applyFill="1" applyBorder="1" applyAlignment="1" applyProtection="1">
      <alignment horizontal="center" vertical="center"/>
      <protection/>
    </xf>
    <xf numFmtId="0" fontId="5" fillId="37" borderId="34" xfId="0" applyFont="1" applyFill="1" applyBorder="1" applyAlignment="1" applyProtection="1">
      <alignment horizontal="center" vertical="center"/>
      <protection/>
    </xf>
    <xf numFmtId="0" fontId="5" fillId="37" borderId="32" xfId="0" applyFont="1" applyFill="1" applyBorder="1" applyAlignment="1" applyProtection="1">
      <alignment horizontal="center" vertical="center"/>
      <protection/>
    </xf>
    <xf numFmtId="0" fontId="5" fillId="37" borderId="35" xfId="0" applyFont="1" applyFill="1" applyBorder="1" applyAlignment="1" applyProtection="1">
      <alignment horizontal="center" vertical="center"/>
      <protection/>
    </xf>
    <xf numFmtId="206" fontId="4" fillId="38" borderId="34" xfId="0" applyNumberFormat="1" applyFont="1" applyFill="1" applyBorder="1" applyAlignment="1" applyProtection="1">
      <alignment horizontal="center" vertical="center"/>
      <protection locked="0"/>
    </xf>
    <xf numFmtId="206" fontId="4" fillId="38" borderId="32" xfId="0" applyNumberFormat="1" applyFont="1" applyFill="1" applyBorder="1" applyAlignment="1" applyProtection="1">
      <alignment horizontal="center" vertical="center"/>
      <protection locked="0"/>
    </xf>
    <xf numFmtId="206" fontId="4" fillId="38" borderId="35" xfId="0" applyNumberFormat="1" applyFont="1" applyFill="1" applyBorder="1" applyAlignment="1" applyProtection="1">
      <alignment horizontal="center" vertical="center"/>
      <protection locked="0"/>
    </xf>
    <xf numFmtId="208" fontId="34" fillId="34" borderId="34" xfId="0" applyNumberFormat="1" applyFont="1" applyFill="1" applyBorder="1" applyAlignment="1" applyProtection="1">
      <alignment horizontal="center"/>
      <protection locked="0"/>
    </xf>
    <xf numFmtId="208" fontId="34" fillId="34" borderId="32" xfId="0" applyNumberFormat="1" applyFont="1" applyFill="1" applyBorder="1" applyAlignment="1" applyProtection="1">
      <alignment horizontal="center"/>
      <protection locked="0"/>
    </xf>
    <xf numFmtId="208" fontId="34" fillId="34" borderId="35" xfId="0" applyNumberFormat="1" applyFont="1" applyFill="1" applyBorder="1" applyAlignment="1" applyProtection="1">
      <alignment horizontal="center"/>
      <protection locked="0"/>
    </xf>
    <xf numFmtId="0" fontId="45" fillId="0" borderId="54" xfId="0" applyFont="1" applyBorder="1" applyAlignment="1" applyProtection="1">
      <alignment horizontal="left"/>
      <protection locked="0"/>
    </xf>
    <xf numFmtId="0" fontId="45" fillId="0" borderId="55" xfId="0" applyFont="1" applyBorder="1" applyAlignment="1" applyProtection="1">
      <alignment horizontal="left"/>
      <protection locked="0"/>
    </xf>
    <xf numFmtId="0" fontId="45" fillId="0" borderId="56" xfId="0" applyFont="1" applyBorder="1" applyAlignment="1" applyProtection="1">
      <alignment horizontal="left"/>
      <protection locked="0"/>
    </xf>
    <xf numFmtId="0" fontId="50" fillId="37" borderId="34" xfId="0" applyFont="1" applyFill="1" applyBorder="1" applyAlignment="1" applyProtection="1">
      <alignment horizontal="center" vertical="center"/>
      <protection locked="0"/>
    </xf>
    <xf numFmtId="0" fontId="50" fillId="37" borderId="32" xfId="0" applyFont="1" applyFill="1" applyBorder="1" applyAlignment="1" applyProtection="1">
      <alignment horizontal="center" vertical="center"/>
      <protection locked="0"/>
    </xf>
    <xf numFmtId="0" fontId="50" fillId="37" borderId="35" xfId="0" applyFont="1" applyFill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left"/>
      <protection locked="0"/>
    </xf>
    <xf numFmtId="0" fontId="45" fillId="0" borderId="58" xfId="0" applyFont="1" applyBorder="1" applyAlignment="1" applyProtection="1">
      <alignment horizontal="left"/>
      <protection locked="0"/>
    </xf>
    <xf numFmtId="0" fontId="45" fillId="0" borderId="59" xfId="0" applyFont="1" applyBorder="1" applyAlignment="1" applyProtection="1">
      <alignment horizontal="left"/>
      <protection locked="0"/>
    </xf>
    <xf numFmtId="0" fontId="59" fillId="34" borderId="34" xfId="0" applyFont="1" applyFill="1" applyBorder="1" applyAlignment="1" applyProtection="1">
      <alignment horizontal="center" vertical="center"/>
      <protection/>
    </xf>
    <xf numFmtId="0" fontId="38" fillId="34" borderId="32" xfId="0" applyFont="1" applyFill="1" applyBorder="1" applyAlignment="1" applyProtection="1">
      <alignment horizontal="center" vertical="center"/>
      <protection/>
    </xf>
    <xf numFmtId="0" fontId="43" fillId="33" borderId="34" xfId="0" applyFont="1" applyFill="1" applyBorder="1" applyAlignment="1" applyProtection="1">
      <alignment horizontal="center"/>
      <protection/>
    </xf>
    <xf numFmtId="0" fontId="43" fillId="33" borderId="32" xfId="0" applyFont="1" applyFill="1" applyBorder="1" applyAlignment="1" applyProtection="1">
      <alignment horizontal="center"/>
      <protection/>
    </xf>
    <xf numFmtId="0" fontId="43" fillId="33" borderId="35" xfId="0" applyFont="1" applyFill="1" applyBorder="1" applyAlignment="1" applyProtection="1">
      <alignment horizontal="center"/>
      <protection/>
    </xf>
    <xf numFmtId="0" fontId="45" fillId="0" borderId="53" xfId="0" applyFont="1" applyBorder="1" applyAlignment="1" applyProtection="1">
      <alignment horizontal="left"/>
      <protection locked="0"/>
    </xf>
    <xf numFmtId="0" fontId="45" fillId="0" borderId="50" xfId="0" applyFont="1" applyBorder="1" applyAlignment="1" applyProtection="1">
      <alignment horizontal="left"/>
      <protection locked="0"/>
    </xf>
    <xf numFmtId="0" fontId="45" fillId="0" borderId="51" xfId="0" applyFont="1" applyBorder="1" applyAlignment="1" applyProtection="1">
      <alignment horizontal="left"/>
      <protection locked="0"/>
    </xf>
    <xf numFmtId="0" fontId="69" fillId="0" borderId="3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3</xdr:row>
      <xdr:rowOff>76200</xdr:rowOff>
    </xdr:from>
    <xdr:to>
      <xdr:col>5</xdr:col>
      <xdr:colOff>1352550</xdr:colOff>
      <xdr:row>3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5200650" y="762000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4</xdr:row>
      <xdr:rowOff>66675</xdr:rowOff>
    </xdr:from>
    <xdr:to>
      <xdr:col>5</xdr:col>
      <xdr:colOff>1343025</xdr:colOff>
      <xdr:row>4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5191125" y="100012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5</xdr:row>
      <xdr:rowOff>66675</xdr:rowOff>
    </xdr:from>
    <xdr:to>
      <xdr:col>5</xdr:col>
      <xdr:colOff>1343025</xdr:colOff>
      <xdr:row>5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5191125" y="124777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20</xdr:row>
      <xdr:rowOff>66675</xdr:rowOff>
    </xdr:from>
    <xdr:to>
      <xdr:col>3</xdr:col>
      <xdr:colOff>552450</xdr:colOff>
      <xdr:row>20</xdr:row>
      <xdr:rowOff>133350</xdr:rowOff>
    </xdr:to>
    <xdr:sp>
      <xdr:nvSpPr>
        <xdr:cNvPr id="4" name="AutoShape 29"/>
        <xdr:cNvSpPr>
          <a:spLocks/>
        </xdr:cNvSpPr>
      </xdr:nvSpPr>
      <xdr:spPr>
        <a:xfrm>
          <a:off x="3000375" y="421957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6</xdr:row>
      <xdr:rowOff>66675</xdr:rowOff>
    </xdr:from>
    <xdr:to>
      <xdr:col>5</xdr:col>
      <xdr:colOff>1343025</xdr:colOff>
      <xdr:row>6</xdr:row>
      <xdr:rowOff>133350</xdr:rowOff>
    </xdr:to>
    <xdr:sp>
      <xdr:nvSpPr>
        <xdr:cNvPr id="5" name="AutoShape 31"/>
        <xdr:cNvSpPr>
          <a:spLocks/>
        </xdr:cNvSpPr>
      </xdr:nvSpPr>
      <xdr:spPr>
        <a:xfrm>
          <a:off x="5191125" y="147637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10</xdr:row>
      <xdr:rowOff>85725</xdr:rowOff>
    </xdr:from>
    <xdr:to>
      <xdr:col>5</xdr:col>
      <xdr:colOff>1343025</xdr:colOff>
      <xdr:row>10</xdr:row>
      <xdr:rowOff>152400</xdr:rowOff>
    </xdr:to>
    <xdr:sp>
      <xdr:nvSpPr>
        <xdr:cNvPr id="6" name="AutoShape 32"/>
        <xdr:cNvSpPr>
          <a:spLocks/>
        </xdr:cNvSpPr>
      </xdr:nvSpPr>
      <xdr:spPr>
        <a:xfrm>
          <a:off x="5191125" y="195262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6</xdr:row>
      <xdr:rowOff>114300</xdr:rowOff>
    </xdr:from>
    <xdr:to>
      <xdr:col>2</xdr:col>
      <xdr:colOff>19050</xdr:colOff>
      <xdr:row>18</xdr:row>
      <xdr:rowOff>123825</xdr:rowOff>
    </xdr:to>
    <xdr:sp>
      <xdr:nvSpPr>
        <xdr:cNvPr id="7" name="AutoShape 33"/>
        <xdr:cNvSpPr>
          <a:spLocks/>
        </xdr:cNvSpPr>
      </xdr:nvSpPr>
      <xdr:spPr>
        <a:xfrm>
          <a:off x="1952625" y="1524000"/>
          <a:ext cx="123825" cy="229552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13</xdr:row>
      <xdr:rowOff>85725</xdr:rowOff>
    </xdr:from>
    <xdr:to>
      <xdr:col>1</xdr:col>
      <xdr:colOff>1238250</xdr:colOff>
      <xdr:row>13</xdr:row>
      <xdr:rowOff>152400</xdr:rowOff>
    </xdr:to>
    <xdr:sp>
      <xdr:nvSpPr>
        <xdr:cNvPr id="8" name="AutoShape 34"/>
        <xdr:cNvSpPr>
          <a:spLocks/>
        </xdr:cNvSpPr>
      </xdr:nvSpPr>
      <xdr:spPr>
        <a:xfrm>
          <a:off x="1724025" y="263842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85725</xdr:rowOff>
    </xdr:from>
    <xdr:to>
      <xdr:col>5</xdr:col>
      <xdr:colOff>257175</xdr:colOff>
      <xdr:row>28</xdr:row>
      <xdr:rowOff>142875</xdr:rowOff>
    </xdr:to>
    <xdr:sp>
      <xdr:nvSpPr>
        <xdr:cNvPr id="9" name="AutoShape 35"/>
        <xdr:cNvSpPr>
          <a:spLocks/>
        </xdr:cNvSpPr>
      </xdr:nvSpPr>
      <xdr:spPr>
        <a:xfrm flipH="1">
          <a:off x="4057650" y="5991225"/>
          <a:ext cx="200025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0</xdr:row>
      <xdr:rowOff>0</xdr:rowOff>
    </xdr:from>
    <xdr:to>
      <xdr:col>3</xdr:col>
      <xdr:colOff>1304925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10125" y="0"/>
          <a:ext cx="1428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0</xdr:row>
      <xdr:rowOff>0</xdr:rowOff>
    </xdr:from>
    <xdr:to>
      <xdr:col>3</xdr:col>
      <xdr:colOff>1304925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00600" y="0"/>
          <a:ext cx="15240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0</xdr:row>
      <xdr:rowOff>0</xdr:rowOff>
    </xdr:from>
    <xdr:to>
      <xdr:col>3</xdr:col>
      <xdr:colOff>1285875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81550" y="0"/>
          <a:ext cx="15240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0</xdr:row>
      <xdr:rowOff>0</xdr:rowOff>
    </xdr:from>
    <xdr:to>
      <xdr:col>3</xdr:col>
      <xdr:colOff>1285875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10125" y="0"/>
          <a:ext cx="1238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0</xdr:row>
      <xdr:rowOff>0</xdr:rowOff>
    </xdr:from>
    <xdr:to>
      <xdr:col>3</xdr:col>
      <xdr:colOff>1285875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0"/>
          <a:ext cx="1333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1190625</xdr:colOff>
      <xdr:row>0</xdr:row>
      <xdr:rowOff>0</xdr:rowOff>
    </xdr:from>
    <xdr:to>
      <xdr:col>3</xdr:col>
      <xdr:colOff>1295400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38700" y="0"/>
          <a:ext cx="1047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1295400</xdr:colOff>
      <xdr:row>10</xdr:row>
      <xdr:rowOff>123825</xdr:rowOff>
    </xdr:from>
    <xdr:to>
      <xdr:col>3</xdr:col>
      <xdr:colOff>1438275</xdr:colOff>
      <xdr:row>10</xdr:row>
      <xdr:rowOff>190500</xdr:rowOff>
    </xdr:to>
    <xdr:sp>
      <xdr:nvSpPr>
        <xdr:cNvPr id="7" name="AutoShape 19"/>
        <xdr:cNvSpPr>
          <a:spLocks/>
        </xdr:cNvSpPr>
      </xdr:nvSpPr>
      <xdr:spPr>
        <a:xfrm>
          <a:off x="4943475" y="2952750"/>
          <a:ext cx="142875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11</xdr:row>
      <xdr:rowOff>123825</xdr:rowOff>
    </xdr:from>
    <xdr:to>
      <xdr:col>3</xdr:col>
      <xdr:colOff>1438275</xdr:colOff>
      <xdr:row>11</xdr:row>
      <xdr:rowOff>190500</xdr:rowOff>
    </xdr:to>
    <xdr:sp>
      <xdr:nvSpPr>
        <xdr:cNvPr id="8" name="AutoShape 20"/>
        <xdr:cNvSpPr>
          <a:spLocks/>
        </xdr:cNvSpPr>
      </xdr:nvSpPr>
      <xdr:spPr>
        <a:xfrm>
          <a:off x="4933950" y="322897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1266825</xdr:colOff>
      <xdr:row>12</xdr:row>
      <xdr:rowOff>114300</xdr:rowOff>
    </xdr:from>
    <xdr:to>
      <xdr:col>3</xdr:col>
      <xdr:colOff>1419225</xdr:colOff>
      <xdr:row>12</xdr:row>
      <xdr:rowOff>180975</xdr:rowOff>
    </xdr:to>
    <xdr:sp>
      <xdr:nvSpPr>
        <xdr:cNvPr id="9" name="AutoShape 21"/>
        <xdr:cNvSpPr>
          <a:spLocks/>
        </xdr:cNvSpPr>
      </xdr:nvSpPr>
      <xdr:spPr>
        <a:xfrm>
          <a:off x="4914900" y="349567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123825</xdr:rowOff>
    </xdr:from>
    <xdr:to>
      <xdr:col>3</xdr:col>
      <xdr:colOff>1419225</xdr:colOff>
      <xdr:row>16</xdr:row>
      <xdr:rowOff>190500</xdr:rowOff>
    </xdr:to>
    <xdr:sp>
      <xdr:nvSpPr>
        <xdr:cNvPr id="10" name="AutoShape 22"/>
        <xdr:cNvSpPr>
          <a:spLocks/>
        </xdr:cNvSpPr>
      </xdr:nvSpPr>
      <xdr:spPr>
        <a:xfrm>
          <a:off x="4933950" y="4591050"/>
          <a:ext cx="13335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13</xdr:row>
      <xdr:rowOff>123825</xdr:rowOff>
    </xdr:from>
    <xdr:to>
      <xdr:col>3</xdr:col>
      <xdr:colOff>1438275</xdr:colOff>
      <xdr:row>13</xdr:row>
      <xdr:rowOff>190500</xdr:rowOff>
    </xdr:to>
    <xdr:sp>
      <xdr:nvSpPr>
        <xdr:cNvPr id="11" name="AutoShape 23"/>
        <xdr:cNvSpPr>
          <a:spLocks/>
        </xdr:cNvSpPr>
      </xdr:nvSpPr>
      <xdr:spPr>
        <a:xfrm>
          <a:off x="4933950" y="378142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14</xdr:row>
      <xdr:rowOff>123825</xdr:rowOff>
    </xdr:from>
    <xdr:to>
      <xdr:col>3</xdr:col>
      <xdr:colOff>1428750</xdr:colOff>
      <xdr:row>14</xdr:row>
      <xdr:rowOff>190500</xdr:rowOff>
    </xdr:to>
    <xdr:sp>
      <xdr:nvSpPr>
        <xdr:cNvPr id="12" name="AutoShape 24"/>
        <xdr:cNvSpPr>
          <a:spLocks/>
        </xdr:cNvSpPr>
      </xdr:nvSpPr>
      <xdr:spPr>
        <a:xfrm>
          <a:off x="4924425" y="4057650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9</xdr:row>
      <xdr:rowOff>123825</xdr:rowOff>
    </xdr:from>
    <xdr:to>
      <xdr:col>3</xdr:col>
      <xdr:colOff>1438275</xdr:colOff>
      <xdr:row>9</xdr:row>
      <xdr:rowOff>190500</xdr:rowOff>
    </xdr:to>
    <xdr:sp>
      <xdr:nvSpPr>
        <xdr:cNvPr id="13" name="AutoShape 25"/>
        <xdr:cNvSpPr>
          <a:spLocks/>
        </xdr:cNvSpPr>
      </xdr:nvSpPr>
      <xdr:spPr>
        <a:xfrm>
          <a:off x="4933950" y="2676525"/>
          <a:ext cx="152400" cy="66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0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28125" style="0" customWidth="1"/>
    <col min="2" max="2" width="77.28125" style="0" customWidth="1"/>
  </cols>
  <sheetData>
    <row r="1" spans="1:2" s="81" customFormat="1" ht="24" thickBot="1">
      <c r="A1"/>
      <c r="B1" s="86" t="s">
        <v>96</v>
      </c>
    </row>
    <row r="2" spans="1:2" s="81" customFormat="1" ht="27.75" thickBot="1" thickTop="1">
      <c r="A2" s="294" t="s">
        <v>71</v>
      </c>
      <c r="B2" s="295"/>
    </row>
    <row r="3" spans="1:2" s="81" customFormat="1" ht="27" thickTop="1">
      <c r="A3" s="85" t="s">
        <v>72</v>
      </c>
      <c r="B3" s="83"/>
    </row>
    <row r="4" spans="1:2" s="81" customFormat="1" ht="23.25">
      <c r="A4" s="218" t="s">
        <v>107</v>
      </c>
      <c r="B4" s="218"/>
    </row>
    <row r="5" spans="1:2" s="81" customFormat="1" ht="23.25">
      <c r="A5" s="87">
        <v>1</v>
      </c>
      <c r="B5" s="88" t="s">
        <v>73</v>
      </c>
    </row>
    <row r="6" spans="1:2" s="81" customFormat="1" ht="23.25">
      <c r="A6" s="87">
        <v>2</v>
      </c>
      <c r="B6" s="89" t="s">
        <v>75</v>
      </c>
    </row>
    <row r="7" spans="1:2" s="81" customFormat="1" ht="23.25">
      <c r="A7" s="82"/>
      <c r="B7" s="84" t="s">
        <v>76</v>
      </c>
    </row>
    <row r="8" spans="1:2" s="81" customFormat="1" ht="23.25">
      <c r="A8" s="87">
        <v>3</v>
      </c>
      <c r="B8" s="88" t="s">
        <v>78</v>
      </c>
    </row>
    <row r="9" spans="1:2" s="81" customFormat="1" ht="23.25">
      <c r="A9" s="87">
        <v>4</v>
      </c>
      <c r="B9" s="88" t="s">
        <v>82</v>
      </c>
    </row>
    <row r="10" spans="1:2" s="81" customFormat="1" ht="23.25">
      <c r="A10" s="87">
        <v>5</v>
      </c>
      <c r="B10" s="88" t="s">
        <v>105</v>
      </c>
    </row>
    <row r="11" spans="1:2" ht="23.25">
      <c r="A11" s="87">
        <v>6</v>
      </c>
      <c r="B11" s="88" t="s">
        <v>106</v>
      </c>
    </row>
    <row r="12" spans="1:2" ht="23.25">
      <c r="A12" s="219" t="s">
        <v>74</v>
      </c>
      <c r="B12" s="220"/>
    </row>
    <row r="13" spans="1:2" ht="23.25">
      <c r="A13" s="218" t="s">
        <v>108</v>
      </c>
      <c r="B13" s="218"/>
    </row>
    <row r="14" spans="1:2" ht="23.25">
      <c r="A14" s="87">
        <v>1</v>
      </c>
      <c r="B14" s="88" t="s">
        <v>73</v>
      </c>
    </row>
    <row r="15" spans="1:2" ht="23.25">
      <c r="A15" s="87">
        <v>2</v>
      </c>
      <c r="B15" s="88" t="s">
        <v>79</v>
      </c>
    </row>
    <row r="16" spans="1:2" ht="23.25">
      <c r="A16" s="87">
        <v>3</v>
      </c>
      <c r="B16" s="89" t="s">
        <v>80</v>
      </c>
    </row>
    <row r="17" spans="1:2" ht="23.25">
      <c r="A17" s="82"/>
      <c r="B17" s="84" t="s">
        <v>83</v>
      </c>
    </row>
    <row r="18" spans="1:2" ht="23.25">
      <c r="A18" s="87">
        <v>4</v>
      </c>
      <c r="B18" s="88" t="s">
        <v>81</v>
      </c>
    </row>
    <row r="19" spans="1:2" ht="23.25">
      <c r="A19" s="87">
        <v>5</v>
      </c>
      <c r="B19" s="88" t="s">
        <v>106</v>
      </c>
    </row>
    <row r="20" spans="1:2" ht="24" thickBot="1">
      <c r="A20" s="90"/>
      <c r="B20" s="91" t="s">
        <v>5</v>
      </c>
    </row>
    <row r="21" ht="13.5" thickTop="1"/>
  </sheetData>
  <sheetProtection/>
  <mergeCells count="1">
    <mergeCell ref="A2:B2"/>
  </mergeCells>
  <printOptions/>
  <pageMargins left="1.02" right="0.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54"/>
  <sheetViews>
    <sheetView tabSelected="1" zoomScale="160" zoomScaleNormal="160" zoomScalePageLayoutView="0" workbookViewId="0" topLeftCell="A1">
      <pane ySplit="2" topLeftCell="A3" activePane="bottomLeft" state="frozen"/>
      <selection pane="topLeft" activeCell="A1" sqref="A1"/>
      <selection pane="bottomLeft" activeCell="E35" sqref="E35"/>
    </sheetView>
  </sheetViews>
  <sheetFormatPr defaultColWidth="18.421875" defaultRowHeight="12.75"/>
  <cols>
    <col min="1" max="1" width="9.57421875" style="3" customWidth="1"/>
    <col min="2" max="2" width="21.28125" style="3" customWidth="1"/>
    <col min="3" max="3" width="8.140625" style="7" customWidth="1"/>
    <col min="4" max="4" width="9.57421875" style="3" customWidth="1"/>
    <col min="5" max="5" width="11.421875" style="7" customWidth="1"/>
    <col min="6" max="6" width="21.57421875" style="3" customWidth="1"/>
    <col min="7" max="7" width="4.7109375" style="3" customWidth="1"/>
    <col min="8" max="9" width="4.7109375" style="4" customWidth="1"/>
    <col min="10" max="14" width="5.7109375" style="4" customWidth="1"/>
    <col min="15" max="19" width="5.140625" style="4" customWidth="1"/>
    <col min="20" max="20" width="4.28125" style="4" customWidth="1"/>
    <col min="21" max="21" width="4.421875" style="4" customWidth="1"/>
    <col min="22" max="22" width="3.7109375" style="4" customWidth="1"/>
    <col min="23" max="23" width="18.421875" style="4" customWidth="1"/>
    <col min="24" max="16384" width="18.421875" style="3" customWidth="1"/>
  </cols>
  <sheetData>
    <row r="1" spans="1:26" s="2" customFormat="1" ht="19.5" customHeight="1">
      <c r="A1" s="308" t="s">
        <v>49</v>
      </c>
      <c r="B1" s="309"/>
      <c r="C1" s="309"/>
      <c r="D1" s="309"/>
      <c r="E1" s="309"/>
      <c r="F1" s="309"/>
      <c r="G1" s="309"/>
      <c r="H1" s="309"/>
      <c r="I1" s="310"/>
      <c r="J1" s="28"/>
      <c r="K1" s="28"/>
      <c r="L1" s="28"/>
      <c r="M1" s="28"/>
      <c r="N1" s="28"/>
      <c r="O1" s="28"/>
      <c r="P1" s="28"/>
      <c r="Q1" s="28"/>
      <c r="R1" s="28"/>
      <c r="S1" s="28"/>
      <c r="T1" s="45" t="s">
        <v>0</v>
      </c>
      <c r="U1" s="30"/>
      <c r="V1" s="6"/>
      <c r="W1" s="6"/>
      <c r="X1" s="6"/>
      <c r="Y1" s="6"/>
      <c r="Z1" s="46"/>
    </row>
    <row r="2" spans="1:26" s="2" customFormat="1" ht="15" customHeight="1">
      <c r="A2" s="311" t="s">
        <v>24</v>
      </c>
      <c r="B2" s="312"/>
      <c r="C2" s="312"/>
      <c r="D2" s="312"/>
      <c r="E2" s="312"/>
      <c r="F2" s="312"/>
      <c r="G2" s="312"/>
      <c r="H2" s="312"/>
      <c r="I2" s="313"/>
      <c r="T2" s="42" t="s">
        <v>1</v>
      </c>
      <c r="U2" s="30"/>
      <c r="V2" s="6"/>
      <c r="W2" s="6"/>
      <c r="X2" s="6"/>
      <c r="Y2" s="6"/>
      <c r="Z2" s="46"/>
    </row>
    <row r="3" spans="1:23" s="31" customFormat="1" ht="19.5" customHeight="1">
      <c r="A3" s="233" t="s">
        <v>38</v>
      </c>
      <c r="B3" s="304" t="s">
        <v>91</v>
      </c>
      <c r="C3" s="305"/>
      <c r="D3" s="305"/>
      <c r="E3" s="305"/>
      <c r="F3" s="306"/>
      <c r="G3" s="314" t="s">
        <v>26</v>
      </c>
      <c r="H3" s="315"/>
      <c r="I3" s="316"/>
      <c r="T3" s="29"/>
      <c r="U3" s="30"/>
      <c r="V3" s="6"/>
      <c r="W3" s="6"/>
    </row>
    <row r="4" spans="1:24" s="31" customFormat="1" ht="19.5" customHeight="1">
      <c r="A4" s="161" t="s">
        <v>50</v>
      </c>
      <c r="B4" s="304" t="s">
        <v>91</v>
      </c>
      <c r="C4" s="305"/>
      <c r="D4" s="305"/>
      <c r="E4" s="306"/>
      <c r="F4" s="158" t="s">
        <v>52</v>
      </c>
      <c r="G4" s="317">
        <v>228460</v>
      </c>
      <c r="H4" s="318"/>
      <c r="I4" s="319"/>
      <c r="T4" s="49" t="s">
        <v>5</v>
      </c>
      <c r="U4" s="50" t="s">
        <v>5</v>
      </c>
      <c r="V4" s="51"/>
      <c r="W4" s="51"/>
      <c r="X4" s="55"/>
    </row>
    <row r="5" spans="1:25" s="31" customFormat="1" ht="19.5" customHeight="1">
      <c r="A5" s="161" t="s">
        <v>92</v>
      </c>
      <c r="B5" s="304" t="s">
        <v>91</v>
      </c>
      <c r="C5" s="305"/>
      <c r="D5" s="305"/>
      <c r="E5" s="306"/>
      <c r="F5" s="159" t="s">
        <v>53</v>
      </c>
      <c r="G5" s="301">
        <v>242796</v>
      </c>
      <c r="H5" s="302"/>
      <c r="I5" s="303"/>
      <c r="T5" s="49" t="s">
        <v>5</v>
      </c>
      <c r="U5" s="52" t="s">
        <v>5</v>
      </c>
      <c r="V5" s="53"/>
      <c r="W5" s="54"/>
      <c r="X5" s="55"/>
      <c r="Y5" s="34"/>
    </row>
    <row r="6" spans="1:25" s="31" customFormat="1" ht="18" customHeight="1">
      <c r="A6" s="139" t="s">
        <v>48</v>
      </c>
      <c r="B6" s="140"/>
      <c r="C6" s="141" t="s">
        <v>18</v>
      </c>
      <c r="D6" s="142" t="s">
        <v>19</v>
      </c>
      <c r="E6" s="143" t="s">
        <v>89</v>
      </c>
      <c r="F6" s="160" t="s">
        <v>51</v>
      </c>
      <c r="G6" s="149">
        <f>DATEDIF(G4,G5+6,"Y")</f>
        <v>39</v>
      </c>
      <c r="H6" s="149">
        <f>DATEDIF(G4,G5+15,"YM")</f>
        <v>3</v>
      </c>
      <c r="I6" s="131">
        <f>DATEDIF(G4,G5+1,"Md")</f>
        <v>0</v>
      </c>
      <c r="J6" s="25" t="s">
        <v>5</v>
      </c>
      <c r="K6" s="25"/>
      <c r="L6" s="25"/>
      <c r="M6" s="25"/>
      <c r="N6" s="25"/>
      <c r="O6" s="25"/>
      <c r="P6" s="25"/>
      <c r="Q6" s="25"/>
      <c r="R6" s="25"/>
      <c r="S6" s="25"/>
      <c r="T6" s="38" t="s">
        <v>5</v>
      </c>
      <c r="U6" s="25" t="s">
        <v>5</v>
      </c>
      <c r="V6" s="38" t="s">
        <v>5</v>
      </c>
      <c r="W6" s="22"/>
      <c r="X6" s="34"/>
      <c r="Y6" s="34"/>
    </row>
    <row r="7" spans="1:25" s="31" customFormat="1" ht="18" customHeight="1">
      <c r="A7" s="102"/>
      <c r="B7" s="103"/>
      <c r="C7" s="232">
        <v>76800</v>
      </c>
      <c r="D7" s="104">
        <v>1</v>
      </c>
      <c r="E7" s="215">
        <f>C7*D7</f>
        <v>76800</v>
      </c>
      <c r="F7" s="132" t="s">
        <v>32</v>
      </c>
      <c r="G7" s="150" t="s">
        <v>5</v>
      </c>
      <c r="H7" s="150">
        <v>2</v>
      </c>
      <c r="I7" s="150">
        <v>8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38"/>
      <c r="U7" s="25"/>
      <c r="V7" s="38"/>
      <c r="W7" s="6"/>
      <c r="X7" s="34"/>
      <c r="Y7" s="34"/>
    </row>
    <row r="8" spans="1:25" s="31" customFormat="1" ht="18" customHeight="1" hidden="1">
      <c r="A8" s="102"/>
      <c r="B8" s="103"/>
      <c r="C8" s="232"/>
      <c r="D8" s="104"/>
      <c r="E8" s="215"/>
      <c r="F8" s="145"/>
      <c r="G8" s="144"/>
      <c r="H8" s="144"/>
      <c r="I8" s="144"/>
      <c r="J8" s="25"/>
      <c r="K8" s="25"/>
      <c r="L8" s="25"/>
      <c r="M8" s="25"/>
      <c r="N8" s="25"/>
      <c r="O8" s="25"/>
      <c r="P8" s="25"/>
      <c r="Q8" s="25"/>
      <c r="R8" s="25"/>
      <c r="S8" s="25"/>
      <c r="T8" s="38"/>
      <c r="U8" s="25"/>
      <c r="V8" s="38"/>
      <c r="W8" s="6"/>
      <c r="X8" s="34"/>
      <c r="Y8" s="34"/>
    </row>
    <row r="9" spans="1:25" s="40" customFormat="1" ht="18" customHeight="1">
      <c r="A9" s="105"/>
      <c r="B9" s="59"/>
      <c r="C9" s="232">
        <v>76800</v>
      </c>
      <c r="D9" s="106">
        <v>5</v>
      </c>
      <c r="E9" s="216">
        <f>C9*D9</f>
        <v>384000</v>
      </c>
      <c r="F9" s="214"/>
      <c r="G9" s="144">
        <f>G6*12</f>
        <v>468</v>
      </c>
      <c r="H9" s="144">
        <f>(H6+H7)</f>
        <v>5</v>
      </c>
      <c r="I9" s="144">
        <f>I6+I7</f>
        <v>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9"/>
      <c r="Y9" s="39"/>
    </row>
    <row r="10" spans="1:25" s="40" customFormat="1" ht="18" customHeight="1" hidden="1">
      <c r="A10" s="105"/>
      <c r="B10" s="148"/>
      <c r="C10" s="232"/>
      <c r="D10" s="106"/>
      <c r="E10" s="216"/>
      <c r="F10" s="165"/>
      <c r="G10" s="146">
        <f>H11/12</f>
        <v>39.416666666666664</v>
      </c>
      <c r="H10" s="147">
        <f>IF(I9&gt;=15,H9+1,IF(I9&lt;15,H9+0))</f>
        <v>5</v>
      </c>
      <c r="I10" s="144"/>
      <c r="J10" s="5" t="s">
        <v>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9"/>
      <c r="Y10" s="39"/>
    </row>
    <row r="11" spans="1:25" s="40" customFormat="1" ht="18" customHeight="1">
      <c r="A11" s="105"/>
      <c r="B11" s="103"/>
      <c r="C11" s="232">
        <v>76800</v>
      </c>
      <c r="D11" s="106">
        <v>6</v>
      </c>
      <c r="E11" s="216">
        <f aca="true" t="shared" si="0" ref="E11:E19">C11*D11</f>
        <v>460800</v>
      </c>
      <c r="F11" s="166" t="s">
        <v>54</v>
      </c>
      <c r="G11" s="162">
        <f>ROUND(G10,0)</f>
        <v>39</v>
      </c>
      <c r="H11" s="163">
        <f>SUM(G9+H10)</f>
        <v>473</v>
      </c>
      <c r="I11" s="164">
        <v>0</v>
      </c>
      <c r="J11" s="15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1"/>
      <c r="Y11" s="41"/>
    </row>
    <row r="12" spans="1:25" s="40" customFormat="1" ht="18" customHeight="1">
      <c r="A12" s="105"/>
      <c r="B12" s="59"/>
      <c r="C12" s="232">
        <v>76800</v>
      </c>
      <c r="D12" s="106">
        <v>6</v>
      </c>
      <c r="E12" s="216">
        <f t="shared" si="0"/>
        <v>460800</v>
      </c>
      <c r="F12" s="154"/>
      <c r="G12" s="153"/>
      <c r="H12" s="154"/>
      <c r="I12" s="155"/>
      <c r="J12" s="5"/>
      <c r="K12" s="5"/>
      <c r="L12" s="5"/>
      <c r="M12" s="5"/>
      <c r="N12" s="5"/>
      <c r="O12" s="5"/>
      <c r="P12" s="5"/>
      <c r="Q12" s="5"/>
      <c r="R12" s="5"/>
      <c r="S12" s="5"/>
      <c r="T12" s="39" t="s">
        <v>5</v>
      </c>
      <c r="U12" s="5"/>
      <c r="V12" s="5"/>
      <c r="W12" s="5"/>
      <c r="X12" s="41"/>
      <c r="Y12" s="41"/>
    </row>
    <row r="13" spans="1:23" s="40" customFormat="1" ht="18" customHeight="1">
      <c r="A13" s="105"/>
      <c r="B13" s="103"/>
      <c r="C13" s="232">
        <v>76800</v>
      </c>
      <c r="D13" s="106">
        <v>6</v>
      </c>
      <c r="E13" s="216">
        <f t="shared" si="0"/>
        <v>460800</v>
      </c>
      <c r="F13" s="156"/>
      <c r="G13" s="153"/>
      <c r="H13" s="153"/>
      <c r="I13" s="157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47" t="s">
        <v>5</v>
      </c>
      <c r="V13" s="30"/>
      <c r="W13" s="5"/>
    </row>
    <row r="14" spans="1:23" s="40" customFormat="1" ht="18" customHeight="1">
      <c r="A14" s="172" t="s">
        <v>61</v>
      </c>
      <c r="B14" s="171"/>
      <c r="C14" s="232">
        <v>74640</v>
      </c>
      <c r="D14" s="106">
        <v>6</v>
      </c>
      <c r="E14" s="216">
        <f t="shared" si="0"/>
        <v>447840</v>
      </c>
      <c r="F14" s="75"/>
      <c r="G14" s="75"/>
      <c r="H14" s="76"/>
      <c r="I14" s="92"/>
      <c r="J14" s="5"/>
      <c r="K14" s="5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40" customFormat="1" ht="18" customHeight="1">
      <c r="A15" s="246" t="s">
        <v>90</v>
      </c>
      <c r="B15" s="103"/>
      <c r="C15" s="232">
        <v>72340</v>
      </c>
      <c r="D15" s="106">
        <v>6</v>
      </c>
      <c r="E15" s="216">
        <f t="shared" si="0"/>
        <v>434040</v>
      </c>
      <c r="F15" s="60"/>
      <c r="G15" s="60"/>
      <c r="H15" s="61"/>
      <c r="I15" s="9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8" t="s">
        <v>5</v>
      </c>
      <c r="V15" s="5"/>
      <c r="W15" s="5"/>
    </row>
    <row r="16" spans="1:23" s="40" customFormat="1" ht="18" customHeight="1">
      <c r="A16" s="105"/>
      <c r="B16" s="59"/>
      <c r="C16" s="232">
        <v>70280</v>
      </c>
      <c r="D16" s="106">
        <v>6</v>
      </c>
      <c r="E16" s="216">
        <f t="shared" si="0"/>
        <v>421680</v>
      </c>
      <c r="F16" s="60"/>
      <c r="G16" s="60"/>
      <c r="H16" s="61"/>
      <c r="I16" s="9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40" customFormat="1" ht="18" customHeight="1">
      <c r="A17" s="105"/>
      <c r="B17" s="103"/>
      <c r="C17" s="232">
        <v>68270</v>
      </c>
      <c r="D17" s="106">
        <v>6</v>
      </c>
      <c r="E17" s="216">
        <f t="shared" si="0"/>
        <v>409620</v>
      </c>
      <c r="F17" s="60"/>
      <c r="G17" s="60"/>
      <c r="H17" s="61"/>
      <c r="I17" s="9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40" customFormat="1" ht="18" customHeight="1">
      <c r="A18" s="105"/>
      <c r="B18" s="59"/>
      <c r="C18" s="232">
        <v>66300</v>
      </c>
      <c r="D18" s="106">
        <v>6</v>
      </c>
      <c r="E18" s="216">
        <f t="shared" si="0"/>
        <v>397800</v>
      </c>
      <c r="F18" s="60"/>
      <c r="G18" s="60"/>
      <c r="H18" s="61"/>
      <c r="I18" s="9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40" customFormat="1" ht="18" customHeight="1">
      <c r="A19" s="107"/>
      <c r="B19" s="103"/>
      <c r="C19" s="232">
        <v>66300</v>
      </c>
      <c r="D19" s="108">
        <v>6</v>
      </c>
      <c r="E19" s="217">
        <f t="shared" si="0"/>
        <v>397800</v>
      </c>
      <c r="F19" s="60"/>
      <c r="G19" s="60"/>
      <c r="H19" s="61"/>
      <c r="I19" s="9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40" customFormat="1" ht="18" customHeight="1">
      <c r="A20" s="134"/>
      <c r="B20" s="135"/>
      <c r="C20" s="136" t="s">
        <v>8</v>
      </c>
      <c r="D20" s="137">
        <f>SUM(D7:D19)</f>
        <v>60</v>
      </c>
      <c r="E20" s="136">
        <f>SUM(E7:E19)</f>
        <v>4351980</v>
      </c>
      <c r="F20" s="60" t="s">
        <v>5</v>
      </c>
      <c r="G20" s="61"/>
      <c r="H20" s="60" t="s">
        <v>5</v>
      </c>
      <c r="I20" s="93"/>
      <c r="J20" s="5"/>
      <c r="K20" s="5"/>
      <c r="L20" s="5"/>
      <c r="M20" s="5"/>
      <c r="N20" s="5"/>
      <c r="O20" s="5"/>
      <c r="P20" s="5"/>
      <c r="Q20" s="5"/>
      <c r="R20" s="5"/>
      <c r="S20" s="5"/>
      <c r="T20" s="42" t="s">
        <v>9</v>
      </c>
      <c r="U20" s="5"/>
      <c r="V20" s="5"/>
      <c r="W20" s="5"/>
    </row>
    <row r="21" spans="1:23" s="31" customFormat="1" ht="18" customHeight="1">
      <c r="A21" s="247" t="s">
        <v>93</v>
      </c>
      <c r="B21" s="125"/>
      <c r="C21" s="126"/>
      <c r="D21" s="127"/>
      <c r="E21" s="167">
        <f>E20/D20</f>
        <v>72533</v>
      </c>
      <c r="F21" s="62" t="s">
        <v>5</v>
      </c>
      <c r="G21" s="63"/>
      <c r="H21" s="58"/>
      <c r="I21" s="94"/>
      <c r="J21" s="6"/>
      <c r="K21" s="6"/>
      <c r="L21" s="6"/>
      <c r="M21" s="6"/>
      <c r="N21" s="6"/>
      <c r="O21" s="6"/>
      <c r="P21" s="6"/>
      <c r="Q21" s="6"/>
      <c r="R21" s="6"/>
      <c r="S21" s="6"/>
      <c r="T21" s="43"/>
      <c r="U21" s="6"/>
      <c r="V21" s="6"/>
      <c r="W21" s="6"/>
    </row>
    <row r="22" spans="1:23" s="31" customFormat="1" ht="18" customHeight="1">
      <c r="A22" s="102"/>
      <c r="B22" s="80"/>
      <c r="C22" s="109" t="s">
        <v>10</v>
      </c>
      <c r="D22" s="109" t="s">
        <v>11</v>
      </c>
      <c r="E22" s="109" t="s">
        <v>12</v>
      </c>
      <c r="F22" s="59"/>
      <c r="G22" s="63"/>
      <c r="H22" s="58"/>
      <c r="I22" s="94"/>
      <c r="J22" s="6"/>
      <c r="K22" s="6"/>
      <c r="L22" s="6"/>
      <c r="M22" s="6"/>
      <c r="N22" s="6"/>
      <c r="O22" s="6"/>
      <c r="P22" s="6"/>
      <c r="Q22" s="6"/>
      <c r="R22" s="6"/>
      <c r="S22" s="6"/>
      <c r="T22" s="44" t="s">
        <v>15</v>
      </c>
      <c r="U22" s="6"/>
      <c r="V22" s="6"/>
      <c r="W22" s="6"/>
    </row>
    <row r="23" spans="1:23" s="40" customFormat="1" ht="16.5" customHeight="1">
      <c r="A23" s="110" t="s">
        <v>87</v>
      </c>
      <c r="B23" s="64"/>
      <c r="C23" s="111">
        <f>G6*1</f>
        <v>39</v>
      </c>
      <c r="D23" s="111">
        <f>H6*1</f>
        <v>3</v>
      </c>
      <c r="E23" s="112">
        <f>I6*1</f>
        <v>0</v>
      </c>
      <c r="F23" s="58" t="s">
        <v>5</v>
      </c>
      <c r="G23" s="58"/>
      <c r="H23" s="60"/>
      <c r="I23" s="9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34"/>
      <c r="U23" s="45" t="s">
        <v>16</v>
      </c>
      <c r="V23" s="5"/>
      <c r="W23" s="5"/>
    </row>
    <row r="24" spans="1:23" s="40" customFormat="1" ht="16.5" customHeight="1">
      <c r="A24" s="113" t="s">
        <v>39</v>
      </c>
      <c r="B24" s="58"/>
      <c r="C24" s="114"/>
      <c r="D24" s="114"/>
      <c r="E24" s="115"/>
      <c r="F24" s="58" t="s">
        <v>5</v>
      </c>
      <c r="G24" s="58"/>
      <c r="H24" s="60"/>
      <c r="I24" s="95"/>
      <c r="T24" s="28"/>
      <c r="U24" s="234"/>
      <c r="V24" s="42" t="s">
        <v>17</v>
      </c>
      <c r="W24" s="5"/>
    </row>
    <row r="25" spans="1:24" s="31" customFormat="1" ht="16.5" customHeight="1" thickBot="1">
      <c r="A25" s="116" t="s">
        <v>40</v>
      </c>
      <c r="B25" s="64"/>
      <c r="C25" s="248">
        <v>0</v>
      </c>
      <c r="D25" s="248">
        <v>2</v>
      </c>
      <c r="E25" s="248">
        <v>8</v>
      </c>
      <c r="F25" s="58"/>
      <c r="G25" s="58"/>
      <c r="H25" s="58"/>
      <c r="I25" s="96"/>
      <c r="T25" s="27" t="s">
        <v>3</v>
      </c>
      <c r="U25" s="28" t="s">
        <v>4</v>
      </c>
      <c r="V25" s="26" t="s">
        <v>2</v>
      </c>
      <c r="W25" s="30"/>
      <c r="X25" s="6"/>
    </row>
    <row r="26" spans="1:24" s="31" customFormat="1" ht="16.5" customHeight="1" thickBot="1" thickTop="1">
      <c r="A26" s="117" t="s">
        <v>41</v>
      </c>
      <c r="B26" s="58"/>
      <c r="C26" s="248"/>
      <c r="D26" s="248"/>
      <c r="E26" s="249"/>
      <c r="F26" s="58"/>
      <c r="G26" s="58"/>
      <c r="H26" s="58"/>
      <c r="I26" s="96"/>
      <c r="T26" s="235"/>
      <c r="U26" s="236"/>
      <c r="V26" s="237">
        <v>0</v>
      </c>
      <c r="W26" s="30"/>
      <c r="X26" s="6"/>
    </row>
    <row r="27" spans="1:24" s="31" customFormat="1" ht="16.5" customHeight="1" thickBot="1" thickTop="1">
      <c r="A27" s="118" t="s">
        <v>42</v>
      </c>
      <c r="B27" s="77"/>
      <c r="C27" s="250"/>
      <c r="D27" s="250">
        <v>2</v>
      </c>
      <c r="E27" s="251">
        <v>8</v>
      </c>
      <c r="F27" s="58"/>
      <c r="G27" s="58"/>
      <c r="H27" s="58"/>
      <c r="I27" s="96"/>
      <c r="T27" s="238"/>
      <c r="U27" s="239"/>
      <c r="V27" s="240">
        <v>1</v>
      </c>
      <c r="W27" s="32"/>
      <c r="X27" s="33"/>
    </row>
    <row r="28" spans="1:24" s="2" customFormat="1" ht="19.5" customHeight="1" thickBot="1" thickTop="1">
      <c r="A28" s="287"/>
      <c r="B28" s="288" t="s">
        <v>13</v>
      </c>
      <c r="C28" s="289"/>
      <c r="D28" s="290"/>
      <c r="E28" s="291">
        <f>(C23+C25)+((D23+D25+D26+D27)/12)+((E23+E25+E26+E27)/360)</f>
        <v>39.62777777777778</v>
      </c>
      <c r="F28" s="101" t="s">
        <v>5</v>
      </c>
      <c r="G28" s="65"/>
      <c r="H28" s="65"/>
      <c r="I28" s="97"/>
      <c r="T28" s="36" t="s">
        <v>6</v>
      </c>
      <c r="U28" s="37">
        <v>0</v>
      </c>
      <c r="V28" s="35">
        <v>0</v>
      </c>
      <c r="W28" s="37">
        <f>(V26-V27)+T23+1</f>
        <v>0</v>
      </c>
      <c r="X28" s="36" t="s">
        <v>7</v>
      </c>
    </row>
    <row r="29" spans="1:9" s="5" customFormat="1" ht="16.5" customHeight="1" thickTop="1">
      <c r="A29" s="119" t="s">
        <v>59</v>
      </c>
      <c r="B29" s="78"/>
      <c r="C29" s="79"/>
      <c r="D29" s="78"/>
      <c r="E29" s="292">
        <f>(E21*E28)/50</f>
        <v>57486.43211111111</v>
      </c>
      <c r="F29" s="173" t="s">
        <v>88</v>
      </c>
      <c r="G29" s="63"/>
      <c r="H29" s="61"/>
      <c r="I29" s="93"/>
    </row>
    <row r="30" spans="1:9" s="6" customFormat="1" ht="16.5" customHeight="1">
      <c r="A30" s="121" t="s">
        <v>43</v>
      </c>
      <c r="B30" s="61"/>
      <c r="C30" s="66"/>
      <c r="D30" s="61" t="s">
        <v>5</v>
      </c>
      <c r="E30" s="123">
        <f>E21*70%</f>
        <v>50773.1</v>
      </c>
      <c r="F30" s="120" t="s">
        <v>5</v>
      </c>
      <c r="G30" s="63"/>
      <c r="H30" s="63"/>
      <c r="I30" s="94"/>
    </row>
    <row r="31" spans="1:9" s="23" customFormat="1" ht="16.5" customHeight="1">
      <c r="A31" s="122" t="s">
        <v>103</v>
      </c>
      <c r="B31" s="67"/>
      <c r="C31" s="68"/>
      <c r="D31" s="67"/>
      <c r="E31" s="124">
        <f>E29*1</f>
        <v>57486.43211111111</v>
      </c>
      <c r="F31" s="168" t="s">
        <v>101</v>
      </c>
      <c r="G31" s="67"/>
      <c r="H31" s="67"/>
      <c r="I31" s="98"/>
    </row>
    <row r="32" spans="1:19" s="23" customFormat="1" ht="17.25" customHeight="1">
      <c r="A32" s="122" t="s">
        <v>104</v>
      </c>
      <c r="B32" s="69"/>
      <c r="C32" s="70"/>
      <c r="D32" s="69"/>
      <c r="E32" s="124">
        <f>E30*1</f>
        <v>50773.1</v>
      </c>
      <c r="F32" s="169" t="s">
        <v>102</v>
      </c>
      <c r="G32" s="69"/>
      <c r="H32" s="71"/>
      <c r="I32" s="99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s="23" customFormat="1" ht="17.25" customHeight="1">
      <c r="A33" s="122" t="s">
        <v>44</v>
      </c>
      <c r="B33" s="69"/>
      <c r="C33" s="70"/>
      <c r="D33" s="69" t="s">
        <v>5</v>
      </c>
      <c r="E33" s="124">
        <f>E29*15</f>
        <v>862296.4816666667</v>
      </c>
      <c r="F33" s="169" t="s">
        <v>55</v>
      </c>
      <c r="G33" s="69"/>
      <c r="H33" s="71"/>
      <c r="I33" s="99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s="23" customFormat="1" ht="17.25" customHeight="1">
      <c r="A34" s="122" t="s">
        <v>99</v>
      </c>
      <c r="B34" s="69"/>
      <c r="C34" s="70"/>
      <c r="D34" s="69"/>
      <c r="E34" s="124">
        <f>IF(E33&gt;200000,(E33-200000),IF(E33&lt;=200000,0))</f>
        <v>662296.4816666667</v>
      </c>
      <c r="F34" s="169" t="s">
        <v>56</v>
      </c>
      <c r="G34" s="69"/>
      <c r="H34" s="71"/>
      <c r="I34" s="99"/>
      <c r="J34" s="24"/>
      <c r="K34" s="24" t="s">
        <v>5</v>
      </c>
      <c r="L34" s="24"/>
      <c r="M34" s="24"/>
      <c r="N34" s="24"/>
      <c r="O34" s="24"/>
      <c r="P34" s="24"/>
      <c r="Q34" s="24"/>
      <c r="R34" s="24"/>
      <c r="S34" s="24"/>
    </row>
    <row r="35" spans="1:19" s="23" customFormat="1" ht="17.25" customHeight="1">
      <c r="A35" s="138" t="s">
        <v>60</v>
      </c>
      <c r="B35" s="72"/>
      <c r="C35" s="73"/>
      <c r="D35" s="72"/>
      <c r="E35" s="258">
        <f>C7*15</f>
        <v>1152000</v>
      </c>
      <c r="F35" s="170" t="s">
        <v>57</v>
      </c>
      <c r="G35" s="72"/>
      <c r="H35" s="74"/>
      <c r="I35" s="100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23" s="6" customFormat="1" ht="21" customHeight="1">
      <c r="A36" s="298" t="s">
        <v>58</v>
      </c>
      <c r="B36" s="299"/>
      <c r="C36" s="299"/>
      <c r="D36" s="299"/>
      <c r="E36" s="299"/>
      <c r="F36" s="299"/>
      <c r="G36" s="299"/>
      <c r="H36" s="265"/>
      <c r="I36" s="266"/>
      <c r="J36" s="25"/>
      <c r="K36" s="25"/>
      <c r="L36" s="25"/>
      <c r="M36" s="25"/>
      <c r="N36" s="25"/>
      <c r="O36" s="25"/>
      <c r="P36" s="25"/>
      <c r="Q36" s="25"/>
      <c r="R36" s="25"/>
      <c r="S36" s="25"/>
      <c r="W36" s="6" t="s">
        <v>5</v>
      </c>
    </row>
    <row r="37" spans="1:23" s="5" customFormat="1" ht="18" customHeight="1">
      <c r="A37" s="267"/>
      <c r="B37" s="259" t="s">
        <v>20</v>
      </c>
      <c r="C37" s="260"/>
      <c r="D37" s="261"/>
      <c r="E37" s="262">
        <f>C7*G11</f>
        <v>2995200</v>
      </c>
      <c r="F37" s="263" t="s">
        <v>14</v>
      </c>
      <c r="G37" s="264"/>
      <c r="H37" s="264"/>
      <c r="I37" s="268"/>
      <c r="W37" s="5" t="s">
        <v>5</v>
      </c>
    </row>
    <row r="38" spans="1:9" s="5" customFormat="1" ht="18" customHeight="1">
      <c r="A38" s="269"/>
      <c r="B38" s="270"/>
      <c r="C38" s="307" t="str">
        <f>_xlfn.BAHTTEXT(E37)</f>
        <v>สองล้านเก้าแสนเก้าหมื่นห้าพันสองร้อยบาทถ้วน</v>
      </c>
      <c r="D38" s="307"/>
      <c r="E38" s="307"/>
      <c r="F38" s="307"/>
      <c r="G38" s="271"/>
      <c r="H38" s="271"/>
      <c r="I38" s="272"/>
    </row>
    <row r="39" spans="1:9" s="5" customFormat="1" ht="20.25" customHeight="1">
      <c r="A39" s="256"/>
      <c r="B39" s="254"/>
      <c r="C39" s="297" t="s">
        <v>100</v>
      </c>
      <c r="D39" s="297"/>
      <c r="E39" s="297"/>
      <c r="F39" s="255"/>
      <c r="G39" s="254"/>
      <c r="H39" s="254"/>
      <c r="I39" s="257"/>
    </row>
    <row r="40" spans="1:9" s="5" customFormat="1" ht="18" customHeight="1">
      <c r="A40" s="273"/>
      <c r="B40" s="274" t="s">
        <v>22</v>
      </c>
      <c r="C40" s="275"/>
      <c r="D40" s="275"/>
      <c r="E40" s="276">
        <f>SUM(C7*G11)/50</f>
        <v>59904</v>
      </c>
      <c r="F40" s="275" t="s">
        <v>23</v>
      </c>
      <c r="G40" s="254"/>
      <c r="H40" s="254"/>
      <c r="I40" s="257"/>
    </row>
    <row r="41" spans="1:9" s="5" customFormat="1" ht="18" customHeight="1">
      <c r="A41" s="273"/>
      <c r="B41" s="277"/>
      <c r="C41" s="296" t="str">
        <f>_xlfn.BAHTTEXT(E40)</f>
        <v>ห้าหมื่นเก้าพันเก้าร้อยสี่บาทถ้วน</v>
      </c>
      <c r="D41" s="296"/>
      <c r="E41" s="296"/>
      <c r="F41" s="296"/>
      <c r="G41" s="254"/>
      <c r="H41" s="254"/>
      <c r="I41" s="257"/>
    </row>
    <row r="42" spans="1:9" s="5" customFormat="1" ht="18" customHeight="1">
      <c r="A42" s="278"/>
      <c r="B42" s="275" t="s">
        <v>97</v>
      </c>
      <c r="C42" s="275"/>
      <c r="D42" s="293" t="s">
        <v>98</v>
      </c>
      <c r="E42" s="279">
        <f>E40*15</f>
        <v>898560</v>
      </c>
      <c r="F42" s="275" t="s">
        <v>23</v>
      </c>
      <c r="G42" s="254"/>
      <c r="H42" s="254"/>
      <c r="I42" s="257"/>
    </row>
    <row r="43" spans="1:9" s="5" customFormat="1" ht="18" customHeight="1">
      <c r="A43" s="280"/>
      <c r="B43" s="281"/>
      <c r="C43" s="300" t="str">
        <f>_xlfn.BAHTTEXT(E42)</f>
        <v>แปดแสนเก้าหมื่นแปดพันห้าร้อยหกสิบบาทถ้วน</v>
      </c>
      <c r="D43" s="300"/>
      <c r="E43" s="300"/>
      <c r="F43" s="300"/>
      <c r="G43" s="252"/>
      <c r="H43" s="252"/>
      <c r="I43" s="253"/>
    </row>
    <row r="44" spans="1:9" ht="18" customHeight="1">
      <c r="A44" s="282" t="s">
        <v>25</v>
      </c>
      <c r="B44" s="283"/>
      <c r="C44" s="284"/>
      <c r="D44" s="283"/>
      <c r="E44" s="284"/>
      <c r="F44" s="283"/>
      <c r="G44" s="283"/>
      <c r="H44" s="285"/>
      <c r="I44" s="286"/>
    </row>
    <row r="45" spans="1:23" s="12" customFormat="1" ht="18" customHeight="1">
      <c r="A45" s="15"/>
      <c r="B45" s="15"/>
      <c r="C45" s="18"/>
      <c r="D45" s="15"/>
      <c r="E45" s="18"/>
      <c r="F45" s="15"/>
      <c r="G45" s="15"/>
      <c r="H45" s="56"/>
      <c r="I45" s="5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12" customFormat="1" ht="18" customHeight="1">
      <c r="A46" s="15"/>
      <c r="B46" s="15"/>
      <c r="C46" s="18"/>
      <c r="D46" s="15"/>
      <c r="E46" s="18"/>
      <c r="F46" s="15"/>
      <c r="G46" s="15"/>
      <c r="H46" s="56"/>
      <c r="I46" s="5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11" customFormat="1" ht="18" customHeight="1">
      <c r="A47" s="9"/>
      <c r="B47" s="19"/>
      <c r="C47" s="17"/>
      <c r="D47" s="16"/>
      <c r="E47" s="17"/>
      <c r="F47" s="16"/>
      <c r="G47" s="16"/>
      <c r="H47" s="57"/>
      <c r="I47" s="1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11" customFormat="1" ht="18" customHeight="1">
      <c r="A48" s="9"/>
      <c r="B48" s="19"/>
      <c r="C48" s="8"/>
      <c r="D48" s="9"/>
      <c r="E48" s="8"/>
      <c r="F48" s="9"/>
      <c r="G48" s="9"/>
      <c r="H48" s="57"/>
      <c r="I48" s="5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11" customFormat="1" ht="18" customHeight="1">
      <c r="A49" s="9"/>
      <c r="B49" s="19"/>
      <c r="C49" s="8"/>
      <c r="D49" s="9"/>
      <c r="E49" s="8"/>
      <c r="F49" s="9"/>
      <c r="G49" s="9"/>
      <c r="H49" s="57"/>
      <c r="I49" s="5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10" customFormat="1" ht="18" customHeight="1">
      <c r="A50" s="9"/>
      <c r="B50" s="19"/>
      <c r="C50" s="8"/>
      <c r="D50" s="9"/>
      <c r="E50" s="8"/>
      <c r="F50" s="9"/>
      <c r="G50" s="9"/>
      <c r="H50" s="57"/>
      <c r="I50" s="5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3"/>
    </row>
    <row r="51" spans="1:23" s="2" customFormat="1" ht="18" customHeight="1">
      <c r="A51" s="9"/>
      <c r="B51" s="19"/>
      <c r="C51" s="8"/>
      <c r="D51" s="9"/>
      <c r="E51" s="8"/>
      <c r="F51" s="9"/>
      <c r="G51" s="9"/>
      <c r="H51" s="57"/>
      <c r="I51" s="5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11" customFormat="1" ht="18" customHeight="1">
      <c r="A52" s="15"/>
      <c r="B52" s="20"/>
      <c r="C52" s="21"/>
      <c r="D52" s="20"/>
      <c r="E52" s="21"/>
      <c r="F52" s="20"/>
      <c r="G52" s="20"/>
      <c r="H52" s="57"/>
      <c r="I52" s="5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11" customFormat="1" ht="18" customHeight="1">
      <c r="A53" s="15"/>
      <c r="B53" s="15"/>
      <c r="C53" s="15"/>
      <c r="D53" s="15"/>
      <c r="E53" s="18"/>
      <c r="F53" s="15"/>
      <c r="G53" s="15"/>
      <c r="H53" s="129"/>
      <c r="I53" s="129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"/>
    </row>
    <row r="54" spans="8:22" ht="24"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sheetProtection password="CC13" sheet="1" objects="1" scenarios="1" selectLockedCells="1"/>
  <mergeCells count="13">
    <mergeCell ref="A1:I1"/>
    <mergeCell ref="A2:I2"/>
    <mergeCell ref="B4:E4"/>
    <mergeCell ref="B3:F3"/>
    <mergeCell ref="G3:I3"/>
    <mergeCell ref="G4:I4"/>
    <mergeCell ref="C41:F41"/>
    <mergeCell ref="C39:E39"/>
    <mergeCell ref="A36:G36"/>
    <mergeCell ref="C43:F43"/>
    <mergeCell ref="G5:I5"/>
    <mergeCell ref="B5:E5"/>
    <mergeCell ref="C38:F38"/>
  </mergeCells>
  <printOptions/>
  <pageMargins left="0.48" right="0.27" top="0.8" bottom="0.23" header="0.47" footer="0.18"/>
  <pageSetup horizontalDpi="600" verticalDpi="600" orientation="portrait" paperSize="9" r:id="rId2"/>
  <headerFooter alignWithMargins="0">
    <oddHeader>&amp;R&amp;"Angsana New,ตัวเอียง"หน่วยการเจ้าหน้าที่ คณะแพทยศาสตร์
มหาวิทยาลัยขอนแก่น  โทร.63440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25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11" sqref="A11:C11"/>
    </sheetView>
  </sheetViews>
  <sheetFormatPr defaultColWidth="9.140625" defaultRowHeight="12.75"/>
  <cols>
    <col min="1" max="1" width="36.421875" style="222" customWidth="1"/>
    <col min="2" max="2" width="10.57421875" style="222" customWidth="1"/>
    <col min="3" max="3" width="7.7109375" style="222" customWidth="1"/>
    <col min="4" max="4" width="22.00390625" style="222" customWidth="1"/>
    <col min="5" max="7" width="5.28125" style="222" customWidth="1"/>
    <col min="8" max="8" width="11.8515625" style="222" customWidth="1"/>
    <col min="9" max="16384" width="9.140625" style="222" customWidth="1"/>
  </cols>
  <sheetData>
    <row r="1" spans="1:7" ht="26.25">
      <c r="A1" s="332" t="s">
        <v>37</v>
      </c>
      <c r="B1" s="333"/>
      <c r="C1" s="333"/>
      <c r="D1" s="333"/>
      <c r="E1" s="333"/>
      <c r="F1" s="333"/>
      <c r="G1" s="221"/>
    </row>
    <row r="2" spans="1:7" s="223" customFormat="1" ht="21.75">
      <c r="A2" s="174" t="s">
        <v>21</v>
      </c>
      <c r="B2" s="175"/>
      <c r="C2" s="176"/>
      <c r="D2" s="175"/>
      <c r="E2" s="176"/>
      <c r="F2" s="175"/>
      <c r="G2" s="177"/>
    </row>
    <row r="3" spans="1:7" s="223" customFormat="1" ht="21.75">
      <c r="A3" s="178" t="s">
        <v>70</v>
      </c>
      <c r="B3" s="175"/>
      <c r="C3" s="176"/>
      <c r="D3" s="175"/>
      <c r="E3" s="176"/>
      <c r="F3" s="175"/>
      <c r="G3" s="177"/>
    </row>
    <row r="4" spans="1:7" s="223" customFormat="1" ht="21.75">
      <c r="A4" s="178" t="s">
        <v>45</v>
      </c>
      <c r="B4" s="175"/>
      <c r="C4" s="176"/>
      <c r="D4" s="175"/>
      <c r="E4" s="176"/>
      <c r="F4" s="175"/>
      <c r="G4" s="177"/>
    </row>
    <row r="5" spans="1:7" s="223" customFormat="1" ht="21.75">
      <c r="A5" s="178" t="s">
        <v>62</v>
      </c>
      <c r="B5" s="175"/>
      <c r="C5" s="176"/>
      <c r="D5" s="175"/>
      <c r="E5" s="176"/>
      <c r="F5" s="175"/>
      <c r="G5" s="177"/>
    </row>
    <row r="6" spans="1:7" s="223" customFormat="1" ht="21.75">
      <c r="A6" s="178" t="s">
        <v>77</v>
      </c>
      <c r="B6" s="175"/>
      <c r="C6" s="176"/>
      <c r="D6" s="175"/>
      <c r="E6" s="176"/>
      <c r="F6" s="175"/>
      <c r="G6" s="177"/>
    </row>
    <row r="7" spans="1:7" s="223" customFormat="1" ht="21.75">
      <c r="A7" s="179" t="s">
        <v>63</v>
      </c>
      <c r="B7" s="180"/>
      <c r="C7" s="181"/>
      <c r="D7" s="180"/>
      <c r="E7" s="181"/>
      <c r="F7" s="180"/>
      <c r="G7" s="182"/>
    </row>
    <row r="8" spans="1:7" ht="23.25">
      <c r="A8" s="334" t="s">
        <v>64</v>
      </c>
      <c r="B8" s="335"/>
      <c r="C8" s="335"/>
      <c r="D8" s="335"/>
      <c r="E8" s="335"/>
      <c r="F8" s="335"/>
      <c r="G8" s="336"/>
    </row>
    <row r="9" spans="1:7" ht="21">
      <c r="A9" s="337" t="s">
        <v>84</v>
      </c>
      <c r="B9" s="338"/>
      <c r="C9" s="339"/>
      <c r="D9" s="224" t="s">
        <v>26</v>
      </c>
      <c r="E9" s="340" t="s">
        <v>65</v>
      </c>
      <c r="F9" s="340"/>
      <c r="G9" s="340"/>
    </row>
    <row r="10" spans="1:7" ht="21.75">
      <c r="A10" s="323" t="s">
        <v>85</v>
      </c>
      <c r="B10" s="324"/>
      <c r="C10" s="325"/>
      <c r="D10" s="225" t="s">
        <v>66</v>
      </c>
      <c r="E10" s="326"/>
      <c r="F10" s="327"/>
      <c r="G10" s="328"/>
    </row>
    <row r="11" spans="1:8" ht="21.75">
      <c r="A11" s="329" t="s">
        <v>86</v>
      </c>
      <c r="B11" s="330"/>
      <c r="C11" s="331"/>
      <c r="D11" s="226" t="s">
        <v>67</v>
      </c>
      <c r="E11" s="320"/>
      <c r="F11" s="321"/>
      <c r="G11" s="322"/>
      <c r="H11" s="183"/>
    </row>
    <row r="12" spans="1:8" ht="21.75" customHeight="1">
      <c r="A12" s="184" t="s">
        <v>26</v>
      </c>
      <c r="B12" s="184" t="s">
        <v>27</v>
      </c>
      <c r="C12" s="184" t="s">
        <v>28</v>
      </c>
      <c r="D12" s="227" t="s">
        <v>68</v>
      </c>
      <c r="E12" s="320"/>
      <c r="F12" s="321"/>
      <c r="G12" s="322"/>
      <c r="H12" s="228"/>
    </row>
    <row r="13" spans="1:7" ht="21.75">
      <c r="A13" s="185" t="s">
        <v>29</v>
      </c>
      <c r="B13" s="186">
        <f>E10</f>
        <v>0</v>
      </c>
      <c r="C13" s="187">
        <f>E17</f>
        <v>0</v>
      </c>
      <c r="D13" s="130" t="s">
        <v>30</v>
      </c>
      <c r="E13" s="149">
        <f>DATEDIF(E11,E12+6,"Y")</f>
        <v>0</v>
      </c>
      <c r="F13" s="149">
        <f>DATEDIF(E11,E12+15,"YM")</f>
        <v>0</v>
      </c>
      <c r="G13" s="131">
        <f>DATEDIF(E11,E12+1,"Md")</f>
        <v>1</v>
      </c>
    </row>
    <row r="14" spans="1:7" ht="21.75">
      <c r="A14" s="188" t="s">
        <v>31</v>
      </c>
      <c r="B14" s="189">
        <f>F17</f>
        <v>2</v>
      </c>
      <c r="C14" s="190"/>
      <c r="D14" s="132" t="s">
        <v>32</v>
      </c>
      <c r="E14" s="133" t="s">
        <v>5</v>
      </c>
      <c r="F14" s="133">
        <v>2</v>
      </c>
      <c r="G14" s="133">
        <v>8</v>
      </c>
    </row>
    <row r="15" spans="1:8" ht="21">
      <c r="A15" s="191" t="s">
        <v>33</v>
      </c>
      <c r="B15" s="192"/>
      <c r="C15" s="192"/>
      <c r="D15" s="193" t="s">
        <v>46</v>
      </c>
      <c r="E15" s="144">
        <f>E13*12</f>
        <v>0</v>
      </c>
      <c r="F15" s="144">
        <f>(F13+F14)</f>
        <v>2</v>
      </c>
      <c r="G15" s="144">
        <f>G13+G14</f>
        <v>9</v>
      </c>
      <c r="H15" s="229"/>
    </row>
    <row r="16" spans="1:8" ht="21">
      <c r="A16" s="195" t="s">
        <v>94</v>
      </c>
      <c r="B16" s="241">
        <f>SUM(B13*B14/12)/50</f>
        <v>0</v>
      </c>
      <c r="C16" s="192"/>
      <c r="D16" s="194"/>
      <c r="E16" s="146">
        <f>F17/12</f>
        <v>0.16666666666666666</v>
      </c>
      <c r="F16" s="147">
        <f>IF(G15&gt;=15,F15+1,IF(G15&lt;15,F15+0))</f>
        <v>2</v>
      </c>
      <c r="G16" s="144"/>
      <c r="H16" s="229"/>
    </row>
    <row r="17" spans="1:9" ht="21">
      <c r="A17" s="195" t="s">
        <v>69</v>
      </c>
      <c r="B17" s="241">
        <f>B16*15</f>
        <v>0</v>
      </c>
      <c r="C17" s="192" t="s">
        <v>5</v>
      </c>
      <c r="D17" s="193" t="s">
        <v>47</v>
      </c>
      <c r="E17" s="152">
        <f>ROUND(E16,0)</f>
        <v>0</v>
      </c>
      <c r="F17" s="147">
        <f>SUM(E15+F16)</f>
        <v>2</v>
      </c>
      <c r="G17" s="196"/>
      <c r="I17" s="230"/>
    </row>
    <row r="18" spans="1:7" ht="21">
      <c r="A18" s="191" t="s">
        <v>34</v>
      </c>
      <c r="B18" s="241" t="s">
        <v>5</v>
      </c>
      <c r="C18" s="243" t="s">
        <v>5</v>
      </c>
      <c r="D18" s="197"/>
      <c r="E18" s="198"/>
      <c r="F18" s="198" t="s">
        <v>5</v>
      </c>
      <c r="G18" s="199" t="s">
        <v>5</v>
      </c>
    </row>
    <row r="19" spans="1:7" ht="21">
      <c r="A19" s="195" t="s">
        <v>95</v>
      </c>
      <c r="B19" s="241">
        <f>B13*C13</f>
        <v>0</v>
      </c>
      <c r="C19" s="244" t="s">
        <v>5</v>
      </c>
      <c r="D19" s="245"/>
      <c r="E19" s="200"/>
      <c r="F19" s="200"/>
      <c r="G19" s="201"/>
    </row>
    <row r="20" spans="1:7" ht="21">
      <c r="A20" s="195" t="s">
        <v>5</v>
      </c>
      <c r="B20" s="241"/>
      <c r="C20" s="244" t="s">
        <v>5</v>
      </c>
      <c r="D20" s="200"/>
      <c r="E20" s="200"/>
      <c r="F20" s="200"/>
      <c r="G20" s="201"/>
    </row>
    <row r="21" spans="1:8" ht="21">
      <c r="A21" s="203"/>
      <c r="B21" s="242"/>
      <c r="C21" s="242"/>
      <c r="D21" s="202"/>
      <c r="E21" s="204" t="s">
        <v>5</v>
      </c>
      <c r="F21" s="204"/>
      <c r="G21" s="205"/>
      <c r="H21" s="231"/>
    </row>
    <row r="22" spans="1:7" ht="12" customHeight="1">
      <c r="A22" s="206"/>
      <c r="B22" s="207"/>
      <c r="C22" s="207"/>
      <c r="D22" s="207"/>
      <c r="E22" s="207"/>
      <c r="F22" s="207"/>
      <c r="G22" s="208"/>
    </row>
    <row r="23" spans="1:7" ht="21">
      <c r="A23" s="209" t="s">
        <v>35</v>
      </c>
      <c r="B23" s="210"/>
      <c r="C23" s="210"/>
      <c r="D23" s="207"/>
      <c r="E23" s="207"/>
      <c r="F23" s="207"/>
      <c r="G23" s="208"/>
    </row>
    <row r="24" spans="1:7" ht="21">
      <c r="A24" s="211" t="s">
        <v>36</v>
      </c>
      <c r="B24" s="210"/>
      <c r="C24" s="210"/>
      <c r="D24" s="207"/>
      <c r="E24" s="207"/>
      <c r="F24" s="207"/>
      <c r="G24" s="208"/>
    </row>
    <row r="25" spans="1:7" ht="21">
      <c r="A25" s="212" t="s">
        <v>5</v>
      </c>
      <c r="B25" s="213"/>
      <c r="C25" s="213"/>
      <c r="D25" s="204"/>
      <c r="E25" s="204"/>
      <c r="F25" s="204"/>
      <c r="G25" s="205"/>
    </row>
  </sheetData>
  <sheetProtection password="CC13" sheet="1" objects="1" scenarios="1" selectLockedCells="1"/>
  <mergeCells count="9">
    <mergeCell ref="E12:G12"/>
    <mergeCell ref="A10:C10"/>
    <mergeCell ref="E10:G10"/>
    <mergeCell ref="A11:C11"/>
    <mergeCell ref="E11:G11"/>
    <mergeCell ref="A1:F1"/>
    <mergeCell ref="A8:G8"/>
    <mergeCell ref="A9:C9"/>
    <mergeCell ref="E9:G9"/>
  </mergeCells>
  <printOptions/>
  <pageMargins left="0.71" right="0.24" top="1" bottom="1" header="0.5" footer="0.5"/>
  <pageSetup horizontalDpi="300" verticalDpi="300" orientation="portrait" paperSize="9" r:id="rId2"/>
  <headerFooter alignWithMargins="0">
    <oddHeader>&amp;R&amp;"Angsana New,ตัวเอียง"หน่วยการเจ้าหน้าที่ คณะแพยศาสตร์
มหาวิทยาลัยขอนแก่น  โทร.63440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</dc:creator>
  <cp:keywords/>
  <dc:description/>
  <cp:lastModifiedBy>PSUi3</cp:lastModifiedBy>
  <cp:lastPrinted>2012-02-17T05:01:15Z</cp:lastPrinted>
  <dcterms:created xsi:type="dcterms:W3CDTF">2009-02-09T07:24:06Z</dcterms:created>
  <dcterms:modified xsi:type="dcterms:W3CDTF">2021-02-05T03:57:50Z</dcterms:modified>
  <cp:category/>
  <cp:version/>
  <cp:contentType/>
  <cp:contentStatus/>
</cp:coreProperties>
</file>