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Ui3\Desktop\มหาลัยแจ้งตรวจสอบข้อมูลการใช้งานครุภัณฑ์60-65\4_ส่งกองนโยบาย\"/>
    </mc:Choice>
  </mc:AlternateContent>
  <xr:revisionPtr revIDLastSave="0" documentId="13_ncr:1_{A7ECBA88-BB83-4617-BCFD-20ABFD429EB1}" xr6:coauthVersionLast="36" xr6:coauthVersionMax="36" xr10:uidLastSave="{00000000-0000-0000-0000-000000000000}"/>
  <bookViews>
    <workbookView xWindow="0" yWindow="0" windowWidth="23040" windowHeight="8772" xr2:uid="{FA5F7B50-2C32-4342-B50A-79617FA5F9F4}"/>
  </bookViews>
  <sheets>
    <sheet name="การใช้งาน 60-65 (1 ล้านขึ้นไป)" sheetId="1" r:id="rId1"/>
  </sheets>
  <externalReferences>
    <externalReference r:id="rId2"/>
    <externalReference r:id="rId3"/>
  </externalReferences>
  <definedNames>
    <definedName name="_xlnm._FilterDatabase" localSheetId="0" hidden="1">'การใช้งาน 60-65 (1 ล้านขึ้นไป)'!$L$4:$AD$4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8" i="1" l="1"/>
  <c r="AK18" i="1"/>
  <c r="AJ18" i="1"/>
  <c r="AI18" i="1"/>
  <c r="AH18" i="1"/>
  <c r="AG18" i="1"/>
  <c r="AL16" i="1" l="1"/>
  <c r="AK16" i="1"/>
  <c r="AJ16" i="1"/>
  <c r="AI16" i="1"/>
  <c r="AH16" i="1"/>
  <c r="AG16" i="1"/>
  <c r="AL14" i="1"/>
  <c r="AK14" i="1"/>
  <c r="AJ14" i="1"/>
  <c r="AI14" i="1"/>
  <c r="AH14" i="1"/>
  <c r="AG14" i="1"/>
  <c r="AL17" i="1"/>
  <c r="AK17" i="1"/>
  <c r="AJ17" i="1"/>
  <c r="AI17" i="1"/>
  <c r="AH17" i="1"/>
  <c r="AG17" i="1"/>
  <c r="AL13" i="1"/>
  <c r="AK13" i="1"/>
  <c r="AJ13" i="1"/>
  <c r="AI13" i="1"/>
  <c r="AH13" i="1"/>
  <c r="AG13" i="1"/>
  <c r="AL15" i="1" l="1"/>
  <c r="AK15" i="1"/>
  <c r="AJ15" i="1"/>
  <c r="AI15" i="1"/>
  <c r="AH15" i="1"/>
  <c r="AG15" i="1"/>
  <c r="AL12" i="1"/>
  <c r="AK12" i="1"/>
  <c r="AJ12" i="1"/>
  <c r="AI12" i="1"/>
  <c r="AH12" i="1"/>
  <c r="AG12" i="1"/>
  <c r="AL11" i="1"/>
  <c r="AK11" i="1"/>
  <c r="AJ11" i="1"/>
  <c r="AI11" i="1"/>
  <c r="AH11" i="1"/>
  <c r="AG11" i="1"/>
  <c r="AL10" i="1"/>
  <c r="AK10" i="1"/>
  <c r="AJ10" i="1"/>
  <c r="AI10" i="1"/>
  <c r="AH10" i="1"/>
  <c r="AG10" i="1"/>
  <c r="AL9" i="1"/>
  <c r="AK9" i="1"/>
  <c r="AJ9" i="1"/>
  <c r="AI9" i="1"/>
  <c r="AH9" i="1"/>
  <c r="AG9" i="1"/>
  <c r="AL8" i="1"/>
  <c r="AK8" i="1"/>
  <c r="AJ8" i="1"/>
  <c r="AI8" i="1"/>
  <c r="AH8" i="1"/>
  <c r="AG8" i="1"/>
  <c r="AL7" i="1"/>
  <c r="AK7" i="1"/>
  <c r="AJ7" i="1"/>
  <c r="AI7" i="1"/>
  <c r="AH7" i="1"/>
  <c r="AG7" i="1"/>
  <c r="AL6" i="1"/>
  <c r="AK6" i="1"/>
  <c r="AJ6" i="1"/>
  <c r="AI6" i="1"/>
  <c r="AH6" i="1"/>
  <c r="AG6" i="1"/>
  <c r="AL5" i="1"/>
  <c r="AK5" i="1"/>
  <c r="AJ5" i="1"/>
  <c r="AI5" i="1"/>
  <c r="AH5" i="1"/>
  <c r="AG5" i="1"/>
</calcChain>
</file>

<file path=xl/sharedStrings.xml><?xml version="1.0" encoding="utf-8"?>
<sst xmlns="http://schemas.openxmlformats.org/spreadsheetml/2006/main" count="279" uniqueCount="98">
  <si>
    <t>จำนวนการใช้งาน</t>
  </si>
  <si>
    <t>สถานะครุภัณฑ์</t>
  </si>
  <si>
    <t>ความสอดคล้องกับ 10 ประเด็นบูรณาการเชิงยุทธศาสตร์ ม.อ.</t>
  </si>
  <si>
    <t>งานบริการวิชาการที่ใช้</t>
  </si>
  <si>
    <t>อัตราส่วนการใช้งานครุภัณฑ์ 
วิจัย : การเรียนการสอน : บริการวิชาการ 
(ภาพรวมเฉลี่ยตั้งแต่เริ่มใช้งาน) เช่น 30 : 50 : 20</t>
  </si>
  <si>
    <t>Log Book 
(ถ้ามีโปรดแนบไฟล์ และตั้งชื่อไฟล์ตามตัวเลขลำดับที่)</t>
  </si>
  <si>
    <t>หมายเหตุ</t>
  </si>
  <si>
    <t>ปัญหา/อุปสรรค (ถ้ามี)</t>
  </si>
  <si>
    <t>ชี้แจงเพิ่มเติมฯ</t>
  </si>
  <si>
    <t>2560 (ต.ค. 59 - ก.ย. 60)</t>
  </si>
  <si>
    <t>2561 (ต.ค. 60 - ก.ย. 61)</t>
  </si>
  <si>
    <t>2562 (ต.ค. 61 - ก.ย. 62)</t>
  </si>
  <si>
    <t>2563 (ต.ค. 62 - ก.ย. 63)</t>
  </si>
  <si>
    <t>2564 (ต.ค. 63 - ก.ย. 64)</t>
  </si>
  <si>
    <r>
      <t xml:space="preserve">2565 (ต.ค. 64 - มี.ค. 65) </t>
    </r>
    <r>
      <rPr>
        <b/>
        <sz val="16"/>
        <color rgb="FFFF0000"/>
        <rFont val="DilleniaUPC"/>
        <family val="1"/>
      </rPr>
      <t>ถ้ามี</t>
    </r>
  </si>
  <si>
    <t>ครั้ง</t>
  </si>
  <si>
    <t>ชั่วโมง</t>
  </si>
  <si>
    <t>ที่</t>
  </si>
  <si>
    <t>ลำดับที่</t>
  </si>
  <si>
    <t>ปีงบประมาณ</t>
  </si>
  <si>
    <t>แผนงาน</t>
  </si>
  <si>
    <t>รายการ</t>
  </si>
  <si>
    <t>งบประมาณ (บาท)</t>
  </si>
  <si>
    <t>ราคาต่อหน่วย</t>
  </si>
  <si>
    <t>ผลผลิต/โครงการ</t>
  </si>
  <si>
    <t>กลุ่มครุภัณฑ์</t>
  </si>
  <si>
    <t>คณะ/หน่วยงาน</t>
  </si>
  <si>
    <t>คณะ/ส่วนงาน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</si>
  <si>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</si>
  <si>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</si>
  <si>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</si>
  <si>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</si>
  <si>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</si>
  <si>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</si>
  <si>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</si>
  <si>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</si>
  <si>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</si>
  <si>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</si>
  <si>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</si>
  <si>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</si>
  <si>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</si>
  <si>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</si>
  <si>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</si>
  <si>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</si>
  <si>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</si>
  <si>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</si>
  <si>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</si>
  <si>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</si>
  <si>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แผนงานพื้นฐาน</t>
  </si>
  <si>
    <t>กล้องจุลทรรศน์แบบหัวกลับพร้อมชุดถ่ายภาพ ตำบลคอหงส์ อำเภอหาดใหญ่ จังหวัดสงขลา 1 ชุด</t>
  </si>
  <si>
    <t>ตั้งแต่ 1 ล้าน</t>
  </si>
  <si>
    <t>ผู้สำเร็จการศึกษาด้านวิทยาศาสตร์และเทคโนโลยี</t>
  </si>
  <si>
    <t>วิจัย</t>
  </si>
  <si>
    <t>คณะทรัพยากรธรรมชาติ</t>
  </si>
  <si>
    <t>-</t>
  </si>
  <si>
    <t>ยังไม่มีการใช้งาน</t>
  </si>
  <si>
    <t>1.การเกษตรและเทคโนโลยีชีวภาพ : ยาง ปาล์ม  การแก้ไขปัญหาความยากจน</t>
  </si>
  <si>
    <t>ไม่มี</t>
  </si>
  <si>
    <t>เพิ่งได้รับการตรวจรับครุภัณฑ์เมื่อ มี.ค. 65 
ยังไม่มีการใช้งาน เนื่องจากยังไม่มีตัวอย่าง และยังไม่มีการเรียนการสอน</t>
  </si>
  <si>
    <t>1.ใช้งานปกติ</t>
  </si>
  <si>
    <t>มี</t>
  </si>
  <si>
    <t>ศบภ.</t>
  </si>
  <si>
    <t>เครื่องคัดแยกขนาดเซลล์ ตำบลคอหงส์ อำเภอหาดใหญ่ จังหวัดสงขลา 1 ชุด</t>
  </si>
  <si>
    <t>50 : 50 : 0</t>
  </si>
  <si>
    <t>เภสัชเวทฯ</t>
  </si>
  <si>
    <t>0 : 100 : 0</t>
  </si>
  <si>
    <t>เครื่องผสมอาหารทีเอ็มอาร์ พร้อมชุดบรรจุก้อน ตำบลคอหงส์ อำเภอหาดใหญ่ จังหวัดสงขลา 1 ชุด</t>
  </si>
  <si>
    <t>รอการส่งของ</t>
  </si>
  <si>
    <t>เครื่องเพิ่มปริมาณสารพันธุกรรมในสภาวะจริง ตำบลคอหงส์ อำเภอหาดใหญ่ จังหวัดสงขลา 1 เครื่อง</t>
  </si>
  <si>
    <t>75 : 25 : 0</t>
  </si>
  <si>
    <t>เครื่องเพิ่มปริมาณสารพันธุกรรมพร้อมระบบตรวจวัดในสภาพจริง ตำบลคอหงส์ อำเภอหาดใหญ่ จังหวัดสงขลา 1 ชุด</t>
  </si>
  <si>
    <t>เพิ่งได้รับการตรวจรับครุภัณฑ์ เมื่อ ธ.ค. 64
ยังไม่มีการใช้งาน เนื่องจากยังไม่ได้อบรมการใช้งานทางเป็นทางการ</t>
  </si>
  <si>
    <t>เครื่องวัดปริมาณแบคทีเรียและโซมาติกเซลล์ในน้ำนม ตำบลคอหงส์ อำเภอหาดใหญ่ จังหวัดสงขลา 1 ชุด</t>
  </si>
  <si>
    <t>1.ตรวจวิเคราะห์คุณภาพน้ำนมแพะให้กับเกษตรกร
2.ตรวจวิเคราะห์คุณภาพน้ำนมโคฟาร์มปฏิบัติการสัตวศาสตร์</t>
  </si>
  <si>
    <t>40 : 20 : 40</t>
  </si>
  <si>
    <t>เครื่องวัดระบบการสังเคราะห์แสงของพืช ตำบลคอหงส์ อำเภอหาดใหญ่ จังหวัดสงขลา 1 เครื่อง</t>
  </si>
  <si>
    <t>เครื่องวิเคราะห์ปริมาณโลหะ วิทยาเขตหาดใหญ่ ตำบลคอหงส์ อำเภอหาดใหญ่ จังหวัดสงขลา 1 ชุด</t>
  </si>
  <si>
    <t>ให้บริการวิเคราะห์ตัวอย่างทางการเกษตร แก่ นักศึกษา นักวิจัย ทั้งภายในและภายนอกมหาวิทยาลัย บุคคลทั่วไป และเอกชน</t>
  </si>
  <si>
    <t>40 : 10 : 50</t>
  </si>
  <si>
    <t>ได้รับครุภัณฑ์
เมื่อ 17 มกราคม 2562</t>
  </si>
  <si>
    <t>เครื่องวิเคราะห์พลังงานความร้อน ตำบลคอหงส์ อำเภอหาดใหญ่ จังหวัดสงขลา 1 ชุด</t>
  </si>
  <si>
    <t>รับวิเคราะห์ตัวอย่าง</t>
  </si>
  <si>
    <t>5 : 85 : 10</t>
  </si>
  <si>
    <t>ได้รับครุภัณฑ์ เมื่อกุมภาพันธ์ 2560</t>
  </si>
  <si>
    <t>ชุดวิเคราะห์หากากใยและเยื่อใยอาหาร ตำบลคอหงส์ อำเภอหาดใหญ่ จังหวัดสงขลา 1 ชุด</t>
  </si>
  <si>
    <t>10 : 10 : 80</t>
  </si>
  <si>
    <t>ชุดวิเคราะห์หาไขมัน ตำบลคอหงส์ อำเภอหาดใหญ่ จังหวัดสงขลา 1 ชุด</t>
  </si>
  <si>
    <t>เคยมีบันทึกการใช้งานแบบสมุด แต่ปัจจุบันเปลี่ยนเป็นแบบออนไลน์</t>
  </si>
  <si>
    <t>45 : 5 : 50</t>
  </si>
  <si>
    <t>ชุดวิเคราะห์หาปริมาณโปรตีน/ไนโตรเจน วิทยาเขตหาดใหญ่ ตำบลคอหงส์ อำเภอหาดใหญ่ จังหวัดสงขลา 1 ชุด</t>
  </si>
  <si>
    <t>40 : 40 : 20</t>
  </si>
  <si>
    <t>พื้นฐานการเรียนการสอน</t>
  </si>
  <si>
    <t>เครื่องมือวิเคราะห์หาปริมาณโลหะด้วยเทคนิคอะตอมมิกแอบซอร์พชั่นแบบเปลวไฟ ตำบลคอหงส์ อำเภอหาดใหญ่ จังหวัดสงขลา 1 ชุด</t>
  </si>
  <si>
    <t>งานบริการวิเคราะห์ดินและพืช (พ.ศ. 2561-2564)</t>
  </si>
  <si>
    <t>30 : 60 : 10</t>
  </si>
  <si>
    <t>ชุดครุภัณฑ์สำหรับวิเคราะห์คุณภาพไข่ ตำบลคอหงส์ อำเภอหาดใหญ่ จังหวัดสงขลา 1 ชุด</t>
  </si>
  <si>
    <t>เริ่มทำบันทึกการใช้งาน กุมภาพันธ์ 2565</t>
  </si>
  <si>
    <t>สาเหตุที่ไม่มีการใช้งานในปี 2563 (ต.ค. 62 - ก.ย. 63) เนื่องจากระหว่างนั้นไม่มีงานวิจัย และตัวอย่างส่งวิเคราะห์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</si>
</sst>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_);_(* \(#,##0\);_(* &quot;-&quot;_);_(@_)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rgb="FF7030A0"/>
      <name val="DilleniaUPC"/>
      <family val="1"/>
    </font>
    <font>
      <sz val="16"/>
      <color theme="1"/>
      <name val="DilleniaUPC"/>
      <family val="1"/>
    </font>
    <font>
      <sz val="10"/>
      <name val="Arial"/>
      <family val="2"/>
    </font>
    <font>
      <b/>
      <sz val="16"/>
      <name val="DilleniaUPC"/>
      <family val="1"/>
    </font>
    <font>
      <b/>
      <sz val="16"/>
      <color rgb="FFFF0000"/>
      <name val="DilleniaUPC"/>
      <family val="1"/>
    </font>
    <font>
      <sz val="16"/>
      <name val="DilleniaUPC"/>
      <family val="1"/>
    </font>
    <font>
      <b/>
      <sz val="16"/>
      <color rgb="FF7030A0"/>
      <name val="DilleniaUPC"/>
      <family val="1"/>
    </font>
    <font>
      <sz val="16"/>
      <color rgb="FFFF0000"/>
      <name val="DilleniaUPC"/>
      <family val="1"/>
    </font>
    <font>
      <sz val="14"/>
      <name val="AngsanaUPC"/>
      <family val="1"/>
      <charset val="222"/>
    </font>
    <font>
      <sz val="10"/>
      <color rgb="FF000000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1" fillId="0" borderId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center" vertical="top"/>
    </xf>
    <xf numFmtId="0" fontId="7" fillId="5" borderId="4" xfId="2" applyNumberFormat="1" applyFont="1" applyFill="1" applyBorder="1" applyAlignment="1">
      <alignment horizontal="center" vertical="top"/>
    </xf>
    <xf numFmtId="0" fontId="8" fillId="6" borderId="9" xfId="2" applyNumberFormat="1" applyFont="1" applyFill="1" applyBorder="1" applyAlignment="1">
      <alignment horizontal="center" vertical="top"/>
    </xf>
    <xf numFmtId="0" fontId="5" fillId="6" borderId="9" xfId="2" applyNumberFormat="1" applyFont="1" applyFill="1" applyBorder="1" applyAlignment="1">
      <alignment horizontal="center" vertical="top"/>
    </xf>
    <xf numFmtId="0" fontId="5" fillId="6" borderId="10" xfId="2" applyNumberFormat="1" applyFont="1" applyFill="1" applyBorder="1" applyAlignment="1">
      <alignment horizontal="center" vertical="top"/>
    </xf>
    <xf numFmtId="3" fontId="5" fillId="6" borderId="10" xfId="2" applyNumberFormat="1" applyFont="1" applyFill="1" applyBorder="1" applyAlignment="1">
      <alignment horizontal="center" vertical="top"/>
    </xf>
    <xf numFmtId="0" fontId="5" fillId="6" borderId="10" xfId="2" applyNumberFormat="1" applyFont="1" applyFill="1" applyBorder="1" applyAlignment="1">
      <alignment horizontal="center" vertical="top" wrapText="1"/>
    </xf>
    <xf numFmtId="0" fontId="5" fillId="6" borderId="11" xfId="2" applyNumberFormat="1" applyFont="1" applyFill="1" applyBorder="1" applyAlignment="1">
      <alignment horizontal="center" vertical="top"/>
    </xf>
    <xf numFmtId="0" fontId="8" fillId="6" borderId="11" xfId="2" applyNumberFormat="1" applyFont="1" applyFill="1" applyBorder="1" applyAlignment="1">
      <alignment horizontal="center" vertical="top"/>
    </xf>
    <xf numFmtId="0" fontId="9" fillId="7" borderId="12" xfId="2" applyNumberFormat="1" applyFont="1" applyFill="1" applyBorder="1" applyAlignment="1">
      <alignment horizontal="center" vertical="top"/>
    </xf>
    <xf numFmtId="0" fontId="9" fillId="7" borderId="12" xfId="2" applyNumberFormat="1" applyFont="1" applyFill="1" applyBorder="1" applyAlignment="1">
      <alignment horizontal="center" vertical="top" wrapText="1"/>
    </xf>
    <xf numFmtId="0" fontId="9" fillId="7" borderId="12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8" borderId="14" xfId="2" applyNumberFormat="1" applyFont="1" applyFill="1" applyBorder="1" applyAlignment="1">
      <alignment horizontal="left" vertical="top"/>
    </xf>
    <xf numFmtId="0" fontId="7" fillId="8" borderId="14" xfId="3" applyNumberFormat="1" applyFont="1" applyFill="1" applyBorder="1" applyAlignment="1">
      <alignment horizontal="left" vertical="top" wrapText="1"/>
    </xf>
    <xf numFmtId="187" fontId="7" fillId="8" borderId="14" xfId="3" applyNumberFormat="1" applyFont="1" applyFill="1" applyBorder="1" applyAlignment="1">
      <alignment horizontal="right" vertical="top"/>
    </xf>
    <xf numFmtId="0" fontId="7" fillId="8" borderId="14" xfId="2" applyNumberFormat="1" applyFont="1" applyFill="1" applyBorder="1" applyAlignment="1">
      <alignment vertical="top"/>
    </xf>
    <xf numFmtId="0" fontId="7" fillId="8" borderId="15" xfId="2" applyNumberFormat="1" applyFont="1" applyFill="1" applyBorder="1" applyAlignment="1">
      <alignment vertical="top"/>
    </xf>
    <xf numFmtId="3" fontId="7" fillId="1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top" wrapText="1"/>
    </xf>
    <xf numFmtId="43" fontId="7" fillId="11" borderId="16" xfId="1" applyFont="1" applyFill="1" applyBorder="1" applyAlignment="1">
      <alignment horizontal="left" vertical="top" wrapText="1"/>
    </xf>
    <xf numFmtId="49" fontId="7" fillId="11" borderId="16" xfId="0" applyNumberFormat="1" applyFont="1" applyFill="1" applyBorder="1" applyAlignment="1">
      <alignment horizontal="center" vertical="top" wrapText="1"/>
    </xf>
    <xf numFmtId="0" fontId="7" fillId="11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9" borderId="16" xfId="0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49" fontId="7" fillId="0" borderId="16" xfId="2" applyNumberFormat="1" applyFont="1" applyFill="1" applyBorder="1" applyAlignment="1">
      <alignment horizontal="center" vertical="top" wrapText="1"/>
    </xf>
    <xf numFmtId="0" fontId="7" fillId="0" borderId="16" xfId="2" applyFont="1" applyFill="1" applyBorder="1" applyAlignment="1">
      <alignment horizontal="left" vertical="top" wrapText="1"/>
    </xf>
    <xf numFmtId="0" fontId="7" fillId="12" borderId="14" xfId="2" applyNumberFormat="1" applyFont="1" applyFill="1" applyBorder="1" applyAlignment="1">
      <alignment horizontal="left" vertical="top"/>
    </xf>
    <xf numFmtId="0" fontId="7" fillId="12" borderId="14" xfId="3" applyNumberFormat="1" applyFont="1" applyFill="1" applyBorder="1" applyAlignment="1">
      <alignment horizontal="left" vertical="top" wrapText="1"/>
    </xf>
    <xf numFmtId="187" fontId="7" fillId="12" borderId="14" xfId="3" applyNumberFormat="1" applyFont="1" applyFill="1" applyBorder="1" applyAlignment="1">
      <alignment horizontal="right" vertical="top"/>
    </xf>
    <xf numFmtId="0" fontId="7" fillId="12" borderId="14" xfId="2" applyNumberFormat="1" applyFont="1" applyFill="1" applyBorder="1" applyAlignment="1">
      <alignment vertical="top"/>
    </xf>
    <xf numFmtId="0" fontId="7" fillId="12" borderId="15" xfId="2" applyNumberFormat="1" applyFont="1" applyFill="1" applyBorder="1" applyAlignment="1">
      <alignment vertical="top"/>
    </xf>
    <xf numFmtId="3" fontId="7" fillId="13" borderId="16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7" fillId="12" borderId="14" xfId="2" applyNumberFormat="1" applyFont="1" applyFill="1" applyBorder="1" applyAlignment="1">
      <alignment vertical="top" wrapText="1"/>
    </xf>
    <xf numFmtId="0" fontId="7" fillId="2" borderId="16" xfId="0" applyFont="1" applyFill="1" applyBorder="1" applyAlignment="1">
      <alignment horizontal="center" vertical="top" wrapText="1"/>
    </xf>
    <xf numFmtId="49" fontId="7" fillId="2" borderId="1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7" fillId="8" borderId="13" xfId="2" applyNumberFormat="1" applyFont="1" applyFill="1" applyBorder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0" fontId="7" fillId="0" borderId="0" xfId="0" applyFont="1"/>
    <xf numFmtId="0" fontId="7" fillId="11" borderId="16" xfId="0" applyFont="1" applyFill="1" applyBorder="1" applyAlignment="1">
      <alignment horizontal="left" vertical="top" wrapText="1"/>
    </xf>
    <xf numFmtId="0" fontId="7" fillId="12" borderId="13" xfId="2" applyNumberFormat="1" applyFont="1" applyFill="1" applyBorder="1" applyAlignment="1">
      <alignment horizontal="center" vertical="top"/>
    </xf>
    <xf numFmtId="0" fontId="7" fillId="8" borderId="14" xfId="2" applyNumberFormat="1" applyFont="1" applyFill="1" applyBorder="1" applyAlignment="1">
      <alignment vertical="top" wrapText="1"/>
    </xf>
    <xf numFmtId="0" fontId="7" fillId="8" borderId="14" xfId="2" applyNumberFormat="1" applyFont="1" applyFill="1" applyBorder="1" applyAlignment="1">
      <alignment horizontal="center" vertical="top"/>
    </xf>
    <xf numFmtId="0" fontId="7" fillId="12" borderId="14" xfId="2" applyNumberFormat="1" applyFont="1" applyFill="1" applyBorder="1" applyAlignment="1">
      <alignment horizontal="center" vertical="top"/>
    </xf>
    <xf numFmtId="0" fontId="9" fillId="12" borderId="13" xfId="2" applyNumberFormat="1" applyFont="1" applyFill="1" applyBorder="1" applyAlignment="1">
      <alignment horizontal="center" vertical="top"/>
    </xf>
    <xf numFmtId="0" fontId="9" fillId="12" borderId="14" xfId="2" applyNumberFormat="1" applyFont="1" applyFill="1" applyBorder="1" applyAlignment="1">
      <alignment horizontal="center" vertical="top"/>
    </xf>
    <xf numFmtId="0" fontId="9" fillId="12" borderId="14" xfId="2" applyNumberFormat="1" applyFont="1" applyFill="1" applyBorder="1" applyAlignment="1">
      <alignment horizontal="left" vertical="top"/>
    </xf>
    <xf numFmtId="0" fontId="9" fillId="12" borderId="14" xfId="3" applyNumberFormat="1" applyFont="1" applyFill="1" applyBorder="1" applyAlignment="1">
      <alignment horizontal="left" vertical="top" wrapText="1"/>
    </xf>
    <xf numFmtId="187" fontId="9" fillId="12" borderId="14" xfId="3" applyNumberFormat="1" applyFont="1" applyFill="1" applyBorder="1" applyAlignment="1">
      <alignment horizontal="right" vertical="top"/>
    </xf>
    <xf numFmtId="0" fontId="9" fillId="12" borderId="14" xfId="2" applyNumberFormat="1" applyFont="1" applyFill="1" applyBorder="1" applyAlignment="1">
      <alignment vertical="top"/>
    </xf>
    <xf numFmtId="0" fontId="9" fillId="12" borderId="15" xfId="2" applyNumberFormat="1" applyFont="1" applyFill="1" applyBorder="1" applyAlignment="1">
      <alignment vertical="top"/>
    </xf>
    <xf numFmtId="0" fontId="9" fillId="9" borderId="16" xfId="0" applyFont="1" applyFill="1" applyBorder="1" applyAlignment="1">
      <alignment horizontal="center" vertical="top" wrapText="1"/>
    </xf>
    <xf numFmtId="3" fontId="9" fillId="13" borderId="16" xfId="0" applyNumberFormat="1" applyFont="1" applyFill="1" applyBorder="1" applyAlignment="1">
      <alignment horizontal="center" vertical="top" wrapText="1"/>
    </xf>
    <xf numFmtId="3" fontId="9" fillId="0" borderId="16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49" fontId="9" fillId="0" borderId="16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6" xfId="2" applyFont="1" applyFill="1" applyBorder="1" applyAlignment="1">
      <alignment horizontal="left" vertical="top" wrapText="1"/>
    </xf>
    <xf numFmtId="1" fontId="9" fillId="0" borderId="0" xfId="0" applyNumberFormat="1" applyFont="1" applyAlignment="1">
      <alignment horizontal="center" vertical="top"/>
    </xf>
    <xf numFmtId="0" fontId="9" fillId="0" borderId="0" xfId="0" applyFont="1"/>
    <xf numFmtId="0" fontId="9" fillId="8" borderId="13" xfId="2" applyNumberFormat="1" applyFont="1" applyFill="1" applyBorder="1" applyAlignment="1">
      <alignment horizontal="center" vertical="top"/>
    </xf>
    <xf numFmtId="0" fontId="9" fillId="8" borderId="14" xfId="2" applyNumberFormat="1" applyFont="1" applyFill="1" applyBorder="1" applyAlignment="1">
      <alignment horizontal="center" vertical="top"/>
    </xf>
    <xf numFmtId="0" fontId="9" fillId="8" borderId="14" xfId="2" applyNumberFormat="1" applyFont="1" applyFill="1" applyBorder="1" applyAlignment="1">
      <alignment horizontal="left" vertical="top"/>
    </xf>
    <xf numFmtId="0" fontId="9" fillId="8" borderId="14" xfId="3" applyNumberFormat="1" applyFont="1" applyFill="1" applyBorder="1" applyAlignment="1">
      <alignment horizontal="left" vertical="top" wrapText="1"/>
    </xf>
    <xf numFmtId="187" fontId="9" fillId="8" borderId="14" xfId="3" applyNumberFormat="1" applyFont="1" applyFill="1" applyBorder="1" applyAlignment="1">
      <alignment horizontal="right" vertical="top"/>
    </xf>
    <xf numFmtId="0" fontId="9" fillId="8" borderId="14" xfId="2" applyNumberFormat="1" applyFont="1" applyFill="1" applyBorder="1" applyAlignment="1">
      <alignment vertical="top"/>
    </xf>
    <xf numFmtId="0" fontId="9" fillId="8" borderId="15" xfId="2" applyNumberFormat="1" applyFont="1" applyFill="1" applyBorder="1" applyAlignment="1">
      <alignment vertical="top"/>
    </xf>
    <xf numFmtId="0" fontId="9" fillId="0" borderId="0" xfId="0" applyFont="1" applyAlignment="1">
      <alignment horizontal="center"/>
    </xf>
    <xf numFmtId="0" fontId="9" fillId="11" borderId="16" xfId="0" applyFont="1" applyFill="1" applyBorder="1" applyAlignment="1">
      <alignment horizontal="left" vertical="top" wrapText="1"/>
    </xf>
    <xf numFmtId="49" fontId="9" fillId="11" borderId="16" xfId="0" applyNumberFormat="1" applyFont="1" applyFill="1" applyBorder="1" applyAlignment="1">
      <alignment horizontal="center" vertical="top" wrapText="1"/>
    </xf>
    <xf numFmtId="0" fontId="9" fillId="14" borderId="1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5" fillId="3" borderId="4" xfId="2" applyNumberFormat="1" applyFont="1" applyFill="1" applyBorder="1" applyAlignment="1">
      <alignment horizontal="center" vertical="center" wrapText="1"/>
    </xf>
    <xf numFmtId="0" fontId="5" fillId="3" borderId="7" xfId="2" applyNumberFormat="1" applyFont="1" applyFill="1" applyBorder="1" applyAlignment="1">
      <alignment horizontal="center" vertical="center" wrapText="1"/>
    </xf>
    <xf numFmtId="0" fontId="5" fillId="3" borderId="8" xfId="2" applyNumberFormat="1" applyFont="1" applyFill="1" applyBorder="1" applyAlignment="1">
      <alignment horizontal="center" vertical="center" wrapText="1"/>
    </xf>
    <xf numFmtId="0" fontId="5" fillId="4" borderId="4" xfId="2" applyNumberFormat="1" applyFont="1" applyFill="1" applyBorder="1" applyAlignment="1">
      <alignment horizontal="center" vertical="center" wrapText="1"/>
    </xf>
    <xf numFmtId="0" fontId="5" fillId="4" borderId="7" xfId="2" applyNumberFormat="1" applyFont="1" applyFill="1" applyBorder="1" applyAlignment="1">
      <alignment horizontal="center" vertical="center" wrapText="1"/>
    </xf>
    <xf numFmtId="0" fontId="5" fillId="4" borderId="8" xfId="2" applyNumberFormat="1" applyFont="1" applyFill="1" applyBorder="1" applyAlignment="1">
      <alignment horizontal="center" vertical="center" wrapText="1"/>
    </xf>
    <xf numFmtId="0" fontId="5" fillId="2" borderId="5" xfId="2" applyNumberFormat="1" applyFont="1" applyFill="1" applyBorder="1" applyAlignment="1">
      <alignment horizontal="center" vertical="top"/>
    </xf>
    <xf numFmtId="0" fontId="5" fillId="2" borderId="6" xfId="2" applyNumberFormat="1" applyFont="1" applyFill="1" applyBorder="1" applyAlignment="1">
      <alignment horizontal="center" vertical="top"/>
    </xf>
    <xf numFmtId="0" fontId="5" fillId="5" borderId="5" xfId="2" applyNumberFormat="1" applyFont="1" applyFill="1" applyBorder="1" applyAlignment="1">
      <alignment horizontal="center" vertical="top"/>
    </xf>
    <xf numFmtId="0" fontId="5" fillId="5" borderId="6" xfId="2" applyNumberFormat="1" applyFont="1" applyFill="1" applyBorder="1" applyAlignment="1">
      <alignment horizontal="center" vertical="top"/>
    </xf>
    <xf numFmtId="0" fontId="5" fillId="2" borderId="1" xfId="2" applyNumberFormat="1" applyFont="1" applyFill="1" applyBorder="1" applyAlignment="1">
      <alignment horizontal="center" vertical="top"/>
    </xf>
    <xf numFmtId="0" fontId="5" fillId="2" borderId="2" xfId="2" applyNumberFormat="1" applyFont="1" applyFill="1" applyBorder="1" applyAlignment="1">
      <alignment horizontal="center" vertical="top"/>
    </xf>
    <xf numFmtId="0" fontId="5" fillId="2" borderId="3" xfId="2" applyNumberFormat="1" applyFont="1" applyFill="1" applyBorder="1" applyAlignment="1">
      <alignment horizontal="center" vertical="top"/>
    </xf>
    <xf numFmtId="0" fontId="5" fillId="3" borderId="4" xfId="2" applyNumberFormat="1" applyFont="1" applyFill="1" applyBorder="1" applyAlignment="1">
      <alignment horizontal="center" vertical="top" wrapText="1"/>
    </xf>
    <xf numFmtId="0" fontId="5" fillId="3" borderId="7" xfId="2" applyNumberFormat="1" applyFont="1" applyFill="1" applyBorder="1" applyAlignment="1">
      <alignment horizontal="center" vertical="top" wrapText="1"/>
    </xf>
    <xf numFmtId="0" fontId="5" fillId="3" borderId="8" xfId="2" applyNumberFormat="1" applyFont="1" applyFill="1" applyBorder="1" applyAlignment="1">
      <alignment horizontal="center" vertical="top" wrapText="1"/>
    </xf>
  </cellXfs>
  <cellStyles count="5">
    <cellStyle name="Comma" xfId="1" builtinId="3"/>
    <cellStyle name="Normal" xfId="0" builtinId="0"/>
    <cellStyle name="Normal_mask" xfId="3" xr:uid="{AD31F637-5A05-46E4-B182-1BD3F8F0BC30}"/>
    <cellStyle name="ปกติ 2" xfId="2" xr:uid="{34004DF4-D6DB-4BA2-921C-05254BA60B97}"/>
    <cellStyle name="ปกติ 4" xfId="4" xr:uid="{ACA962B6-7849-4AE1-A91D-C1E8AA40E0D0}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rgb="FFB4C6E7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numFmt numFmtId="187" formatCode="_(* #,##0_);_(* \(#,##0\);_(* &quot;-&quot;_);_(@_)"/>
      <fill>
        <patternFill patternType="solid">
          <fgColor theme="4" tint="0.59999389629810485"/>
          <bgColor theme="4" tint="0.5999938962981048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rgb="FFFFFFFF"/>
        </top>
      </border>
    </dxf>
    <dxf>
      <border outline="0"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illeniaUPC"/>
        <family val="1"/>
        <scheme val="none"/>
      </font>
      <fill>
        <patternFill patternType="solid">
          <fgColor rgb="FFB4C6E7"/>
          <bgColor rgb="FFB4C6E7"/>
        </patternFill>
      </fill>
      <alignment horizontal="general" vertical="top" textRotation="0" wrapText="0" indent="0" justifyLastLine="0" shrinkToFit="0" readingOrder="0"/>
    </dxf>
    <dxf>
      <border outline="0">
        <bottom style="thick">
          <color rgb="FFFFFFFF"/>
        </bottom>
      </border>
    </dxf>
    <dxf>
      <font>
        <strike val="0"/>
        <outline val="0"/>
        <shadow val="0"/>
        <vertAlign val="baseline"/>
        <sz val="16"/>
        <name val="DilleniaUPC"/>
        <family val="1"/>
        <scheme val="none"/>
      </font>
      <alignment horizont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Ui3/Desktop/&#3617;&#3627;&#3634;&#3621;&#3633;&#3618;&#3649;&#3592;&#3657;&#3591;&#3605;&#3619;&#3623;&#3592;&#3626;&#3629;&#3610;&#3586;&#3657;&#3629;&#3617;&#3641;&#3621;&#3585;&#3634;&#3619;&#3651;&#3594;&#3657;&#3591;&#3634;&#3609;&#3588;&#3619;&#3640;&#3616;&#3633;&#3603;&#3601;&#3660;60-65/3_&#3586;&#3657;&#3629;&#3617;&#3641;&#3621;&#3592;&#3634;&#3585;&#3626;&#3634;&#3586;&#3634;&#3623;&#3636;&#3594;&#3634;/&#3586;&#3657;&#3629;&#3617;&#3641;&#3621;&#3585;&#3634;&#3619;&#3651;&#3594;&#3657;&#3591;&#3634;&#3609;&#3588;&#3619;&#3640;&#3616;&#3633;&#3603;&#3601;&#3660;60-65_&#3614;&#3637;&#3656;&#3648;&#3585;24&#3614;.&#3588;.6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Ui3/Desktop/&#3617;&#3627;&#3634;&#3621;&#3633;&#3618;&#3649;&#3592;&#3657;&#3591;&#3605;&#3619;&#3623;&#3592;&#3626;&#3629;&#3610;&#3586;&#3657;&#3629;&#3617;&#3641;&#3621;&#3585;&#3634;&#3619;&#3651;&#3594;&#3657;&#3591;&#3634;&#3609;&#3588;&#3619;&#3640;&#3616;&#3633;&#3603;&#3601;&#3660;60-65/3_&#3586;&#3657;&#3629;&#3617;&#3641;&#3621;&#3592;&#3634;&#3585;&#3626;&#3634;&#3586;&#3634;&#3623;&#3636;&#3594;&#3634;/&#3586;&#3657;&#3629;&#3617;&#3641;&#3621;&#3585;&#3634;&#3619;&#3651;&#3594;&#3657;&#3591;&#3634;&#3609;&#3588;&#3619;&#3640;&#3616;&#3633;&#3603;&#3601;&#3660;60-65-1&#3617;&#3636;&#3618;65_&#3629;.&#3592;&#3633;&#3585;&#3620;&#3625;&#3603;&#36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ใช้งาน 60-65 (1 ล้านขึ้นไป)"/>
      <sheetName val="ข้อมูลการใช้งานครุภัณฑ์60-65_พี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ใช้งาน 60-65 (1 ล้านขึ้นไป)"/>
      <sheetName val="ข้อมูลการใช้งานครุภัณฑ์60-65-1ม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7BD9EA-1D84-489D-BEF6-5E50B346B951}" name="การใช้งาน" displayName="การใช้งาน" ref="A4:AE18" totalsRowShown="0" headerRowDxfId="35" dataDxfId="33" headerRowBorderDxfId="34" tableBorderDxfId="32" totalsRowBorderDxfId="31" dataCellStyle="ปกติ 2">
  <autoFilter ref="A4:AE18" xr:uid="{B5D6C757-3D52-4D0A-8BEC-B40584629280}"/>
  <tableColumns count="31">
    <tableColumn id="32" xr3:uid="{DBAE4EDC-5C8A-49D1-B49F-E54A2BC4F71F}" name="ที่" dataDxfId="30" dataCellStyle="ปกติ 2"/>
    <tableColumn id="1" xr3:uid="{3A3FFA1F-7244-48F9-AA10-E7335152E3A1}" name="ลำดับที่" dataDxfId="29" dataCellStyle="ปกติ 2"/>
    <tableColumn id="2" xr3:uid="{D8F53811-D7A8-42CA-BC08-2A06775E171C}" name="ปีงบประมาณ" dataDxfId="28" dataCellStyle="ปกติ 2"/>
    <tableColumn id="3" xr3:uid="{EA2812BB-45D2-4B94-A3CE-520198413FB5}" name="แผนงาน" dataDxfId="27" dataCellStyle="ปกติ 2"/>
    <tableColumn id="4" xr3:uid="{58B56328-B107-4EBB-A9A4-6304CE76CE7D}" name="รายการ" dataDxfId="26" dataCellStyle="Normal_mask"/>
    <tableColumn id="5" xr3:uid="{3D86E54B-67E5-4F47-806A-7DBEF851CC29}" name="งบประมาณ (บาท)" dataDxfId="25" dataCellStyle="Normal_mask"/>
    <tableColumn id="6" xr3:uid="{C944A598-E553-45DA-A6A0-46433BF5F87D}" name="ราคาต่อหน่วย" dataDxfId="24" dataCellStyle="ปกติ 2"/>
    <tableColumn id="7" xr3:uid="{DEF55EEA-8B5E-47A4-9880-276C5F6A79A5}" name="ผลผลิต/โครงการ" dataDxfId="23" dataCellStyle="ปกติ 2"/>
    <tableColumn id="8" xr3:uid="{A3D8D5F7-D3F3-4C41-B5E8-7E0C6E79E3C7}" name="กลุ่มครุภัณฑ์" dataDxfId="22" dataCellStyle="ปกติ 2"/>
    <tableColumn id="9" xr3:uid="{16BD62C4-2FDC-46F1-9094-98C9C6E9261C}" name="คณะ/หน่วยงาน" dataDxfId="21" dataCellStyle="ปกติ 2"/>
    <tableColumn id="10" xr3:uid="{7AB902BB-6BCC-48B3-9F60-5A261CD0A3BD}" name="คณะ/ส่วนงาน" dataDxfId="20" dataCellStyle="ปกติ 2"/>
    <tableColumn id="11" xr3:uid="{41BC1617-9CFE-4ACD-8783-F36659FC59FE}" name="1" dataDxfId="19" dataCellStyle="ปกติ 2"/>
    <tableColumn id="12" xr3:uid="{EB427397-7004-4D55-9E6E-CE599378B721}" name="2" dataDxfId="18" dataCellStyle="ปกติ 2"/>
    <tableColumn id="13" xr3:uid="{87282C77-76CB-4578-852B-26938934CF21}" name="3" dataDxfId="17" dataCellStyle="ปกติ 2"/>
    <tableColumn id="14" xr3:uid="{936A0406-28B6-4955-B6FF-3DBF209D2B1C}" name="4" dataDxfId="16" dataCellStyle="ปกติ 2"/>
    <tableColumn id="15" xr3:uid="{8FE1C1AC-FC9D-48D2-A5E5-052888C863EE}" name="5" dataDxfId="15" dataCellStyle="ปกติ 2"/>
    <tableColumn id="16" xr3:uid="{5D2B0357-8AD6-4CB7-B616-E7598A034DD8}" name="6" dataDxfId="14" dataCellStyle="ปกติ 2"/>
    <tableColumn id="17" xr3:uid="{A3BFA9AA-009F-4525-9C1B-632E11AABE33}" name="7" dataDxfId="13" dataCellStyle="ปกติ 2"/>
    <tableColumn id="18" xr3:uid="{D7244C86-3CAC-4D65-9778-A5EF664E24EA}" name="8" dataDxfId="12" dataCellStyle="ปกติ 2"/>
    <tableColumn id="19" xr3:uid="{D4DBB992-881A-4A5C-A5B8-9E3652D0F94B}" name="9" dataDxfId="11" dataCellStyle="ปกติ 2"/>
    <tableColumn id="20" xr3:uid="{4D03231D-2A3F-482D-A309-45479653D6C7}" name="10" dataDxfId="10" dataCellStyle="ปกติ 2"/>
    <tableColumn id="21" xr3:uid="{6FB22778-499E-44DD-A991-84A671B72CE5}" name="11" dataDxfId="9" dataCellStyle="ปกติ 2"/>
    <tableColumn id="22" xr3:uid="{25B4544B-AA7A-4BBE-837C-1D66877AE862}" name="12" dataDxfId="8" dataCellStyle="ปกติ 2"/>
    <tableColumn id="23" xr3:uid="{6E983FA5-696B-4634-B7B4-D9998A9A456D}" name="13" dataDxfId="7" dataCellStyle="ปกติ 2"/>
    <tableColumn id="24" xr3:uid="{1EACE89E-1517-4E3E-9B67-8B4B392F1A36}" name="14" dataDxfId="6" dataCellStyle="ปกติ 2"/>
    <tableColumn id="25" xr3:uid="{43A555AA-50B2-4BB6-9C36-E86765AE5938}" name="15" dataDxfId="5" dataCellStyle="ปกติ 2"/>
    <tableColumn id="26" xr3:uid="{2303FB58-DB13-4BBB-92B1-FC25B1E30EC7}" name="16" dataDxfId="4" dataCellStyle="ปกติ 2"/>
    <tableColumn id="27" xr3:uid="{CD3CC5A7-D640-4933-88AD-DF4624FC88B4}" name="17" dataDxfId="3" dataCellStyle="ปกติ 2"/>
    <tableColumn id="28" xr3:uid="{897CCCEA-F505-4F89-A281-44E52BDE55C5}" name="18" dataDxfId="2" dataCellStyle="ปกติ 2"/>
    <tableColumn id="29" xr3:uid="{44E31A41-837B-48B3-A5D5-0808BC4EEEA4}" name="19" dataDxfId="1" dataCellStyle="ปกติ 2"/>
    <tableColumn id="30" xr3:uid="{C23A6F86-E0F7-45A1-90E0-5BC785247359}" name="20" dataDxfId="0" dataCellStyle="ปกติ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0B906-860C-4D63-9DEF-D23D5724023C}">
  <sheetPr>
    <tabColor rgb="FFFFFF00"/>
  </sheetPr>
  <dimension ref="A1:AL19"/>
  <sheetViews>
    <sheetView tabSelected="1" topLeftCell="B4" zoomScale="70" zoomScaleNormal="70" workbookViewId="0">
      <selection activeCell="E5" sqref="E5"/>
    </sheetView>
  </sheetViews>
  <sheetFormatPr defaultColWidth="9" defaultRowHeight="23.4" x14ac:dyDescent="0.6"/>
  <cols>
    <col min="1" max="1" width="7.3984375" style="1" hidden="1" customWidth="1"/>
    <col min="2" max="2" width="7.3984375" style="18" customWidth="1"/>
    <col min="3" max="3" width="11.19921875" style="18" customWidth="1"/>
    <col min="4" max="4" width="13.5" style="2" hidden="1" customWidth="1"/>
    <col min="5" max="5" width="41.09765625" style="2" customWidth="1"/>
    <col min="6" max="6" width="14.59765625" style="2" customWidth="1"/>
    <col min="7" max="7" width="11.69921875" style="2" hidden="1" customWidth="1"/>
    <col min="8" max="8" width="30.8984375" style="3" hidden="1" customWidth="1"/>
    <col min="9" max="9" width="16.5" style="2" bestFit="1" customWidth="1"/>
    <col min="10" max="10" width="28.5" style="2" hidden="1" customWidth="1"/>
    <col min="11" max="11" width="19.796875" style="4" customWidth="1"/>
    <col min="12" max="23" width="10.3984375" style="44" customWidth="1"/>
    <col min="24" max="24" width="17.8984375" style="45" customWidth="1"/>
    <col min="25" max="25" width="34.69921875" style="5" customWidth="1"/>
    <col min="26" max="26" width="27.5" style="47" customWidth="1"/>
    <col min="27" max="27" width="20.5" style="46" customWidth="1"/>
    <col min="28" max="28" width="18.69921875" style="46" customWidth="1"/>
    <col min="29" max="29" width="38.59765625" style="5" customWidth="1"/>
    <col min="30" max="30" width="38.59765625" style="44" customWidth="1"/>
    <col min="31" max="31" width="38.59765625" style="5" customWidth="1"/>
    <col min="32" max="32" width="24.5" style="5" hidden="1" customWidth="1"/>
    <col min="33" max="38" width="0" style="2" hidden="1" customWidth="1"/>
    <col min="39" max="16384" width="9" style="2"/>
  </cols>
  <sheetData>
    <row r="1" spans="1:38" ht="24" x14ac:dyDescent="0.6">
      <c r="L1" s="94" t="s">
        <v>0</v>
      </c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  <c r="X1" s="84" t="s">
        <v>1</v>
      </c>
      <c r="Y1" s="84" t="s">
        <v>2</v>
      </c>
      <c r="Z1" s="84" t="s">
        <v>3</v>
      </c>
      <c r="AA1" s="97" t="s">
        <v>4</v>
      </c>
      <c r="AB1" s="97" t="s">
        <v>5</v>
      </c>
      <c r="AC1" s="84" t="s">
        <v>6</v>
      </c>
      <c r="AD1" s="84" t="s">
        <v>7</v>
      </c>
      <c r="AE1" s="87" t="s">
        <v>8</v>
      </c>
    </row>
    <row r="2" spans="1:38" ht="24" x14ac:dyDescent="0.6">
      <c r="L2" s="90" t="s">
        <v>9</v>
      </c>
      <c r="M2" s="91"/>
      <c r="N2" s="90" t="s">
        <v>10</v>
      </c>
      <c r="O2" s="91"/>
      <c r="P2" s="90" t="s">
        <v>11</v>
      </c>
      <c r="Q2" s="91"/>
      <c r="R2" s="90" t="s">
        <v>12</v>
      </c>
      <c r="S2" s="91"/>
      <c r="T2" s="90" t="s">
        <v>13</v>
      </c>
      <c r="U2" s="91"/>
      <c r="V2" s="92" t="s">
        <v>14</v>
      </c>
      <c r="W2" s="93"/>
      <c r="X2" s="85"/>
      <c r="Y2" s="85"/>
      <c r="Z2" s="85"/>
      <c r="AA2" s="98"/>
      <c r="AB2" s="98"/>
      <c r="AC2" s="85"/>
      <c r="AD2" s="85"/>
      <c r="AE2" s="88"/>
    </row>
    <row r="3" spans="1:38" x14ac:dyDescent="0.6">
      <c r="L3" s="6" t="s">
        <v>15</v>
      </c>
      <c r="M3" s="6" t="s">
        <v>16</v>
      </c>
      <c r="N3" s="6" t="s">
        <v>15</v>
      </c>
      <c r="O3" s="6" t="s">
        <v>16</v>
      </c>
      <c r="P3" s="6" t="s">
        <v>15</v>
      </c>
      <c r="Q3" s="6" t="s">
        <v>16</v>
      </c>
      <c r="R3" s="6" t="s">
        <v>15</v>
      </c>
      <c r="S3" s="6" t="s">
        <v>16</v>
      </c>
      <c r="T3" s="6" t="s">
        <v>15</v>
      </c>
      <c r="U3" s="6" t="s">
        <v>16</v>
      </c>
      <c r="V3" s="7" t="s">
        <v>15</v>
      </c>
      <c r="W3" s="7" t="s">
        <v>16</v>
      </c>
      <c r="X3" s="86"/>
      <c r="Y3" s="86"/>
      <c r="Z3" s="86"/>
      <c r="AA3" s="99"/>
      <c r="AB3" s="99"/>
      <c r="AC3" s="86"/>
      <c r="AD3" s="86"/>
      <c r="AE3" s="89"/>
    </row>
    <row r="4" spans="1:38" s="18" customFormat="1" ht="24.6" thickBot="1" x14ac:dyDescent="0.65">
      <c r="A4" s="8" t="s">
        <v>17</v>
      </c>
      <c r="B4" s="9" t="s">
        <v>18</v>
      </c>
      <c r="C4" s="10" t="s">
        <v>19</v>
      </c>
      <c r="D4" s="10" t="s">
        <v>20</v>
      </c>
      <c r="E4" s="10" t="s">
        <v>21</v>
      </c>
      <c r="F4" s="11" t="s">
        <v>22</v>
      </c>
      <c r="G4" s="12" t="s">
        <v>23</v>
      </c>
      <c r="H4" s="10" t="s">
        <v>24</v>
      </c>
      <c r="I4" s="10" t="s">
        <v>25</v>
      </c>
      <c r="J4" s="13" t="s">
        <v>26</v>
      </c>
      <c r="K4" s="14" t="s">
        <v>27</v>
      </c>
      <c r="L4" s="15" t="s">
        <v>28</v>
      </c>
      <c r="M4" s="15" t="s">
        <v>29</v>
      </c>
      <c r="N4" s="15" t="s">
        <v>30</v>
      </c>
      <c r="O4" s="15" t="s">
        <v>31</v>
      </c>
      <c r="P4" s="15" t="s">
        <v>32</v>
      </c>
      <c r="Q4" s="15" t="s">
        <v>33</v>
      </c>
      <c r="R4" s="15" t="s">
        <v>34</v>
      </c>
      <c r="S4" s="15" t="s">
        <v>35</v>
      </c>
      <c r="T4" s="15" t="s">
        <v>36</v>
      </c>
      <c r="U4" s="15" t="s">
        <v>37</v>
      </c>
      <c r="V4" s="15" t="s">
        <v>38</v>
      </c>
      <c r="W4" s="15" t="s">
        <v>39</v>
      </c>
      <c r="X4" s="16" t="s">
        <v>40</v>
      </c>
      <c r="Y4" s="16" t="s">
        <v>41</v>
      </c>
      <c r="Z4" s="17" t="s">
        <v>42</v>
      </c>
      <c r="AA4" s="15" t="s">
        <v>43</v>
      </c>
      <c r="AB4" s="15" t="s">
        <v>44</v>
      </c>
      <c r="AC4" s="16" t="s">
        <v>45</v>
      </c>
      <c r="AD4" s="15" t="s">
        <v>46</v>
      </c>
      <c r="AE4" s="15" t="s">
        <v>47</v>
      </c>
      <c r="AF4" s="15" t="s">
        <v>47</v>
      </c>
      <c r="AG4" s="18">
        <v>2560</v>
      </c>
      <c r="AH4" s="18">
        <v>2561</v>
      </c>
      <c r="AI4" s="18">
        <v>2562</v>
      </c>
      <c r="AJ4" s="18">
        <v>2563</v>
      </c>
      <c r="AK4" s="18">
        <v>2564</v>
      </c>
      <c r="AL4" s="18">
        <v>2565</v>
      </c>
    </row>
    <row r="5" spans="1:38" s="50" customFormat="1" ht="70.8" thickTop="1" x14ac:dyDescent="0.6">
      <c r="A5" s="48">
        <v>119</v>
      </c>
      <c r="B5" s="48">
        <v>1385</v>
      </c>
      <c r="C5" s="54">
        <v>2565</v>
      </c>
      <c r="D5" s="19" t="s">
        <v>48</v>
      </c>
      <c r="E5" s="20" t="s">
        <v>49</v>
      </c>
      <c r="F5" s="21">
        <v>2118600</v>
      </c>
      <c r="G5" s="22" t="s">
        <v>50</v>
      </c>
      <c r="H5" s="22" t="s">
        <v>51</v>
      </c>
      <c r="I5" s="22" t="s">
        <v>52</v>
      </c>
      <c r="J5" s="23" t="s">
        <v>53</v>
      </c>
      <c r="K5" s="23" t="s">
        <v>53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24" t="s">
        <v>54</v>
      </c>
      <c r="W5" s="24" t="s">
        <v>54</v>
      </c>
      <c r="X5" s="25" t="s">
        <v>55</v>
      </c>
      <c r="Y5" s="25" t="s">
        <v>56</v>
      </c>
      <c r="Z5" s="26"/>
      <c r="AA5" s="27" t="s">
        <v>54</v>
      </c>
      <c r="AB5" s="28" t="s">
        <v>57</v>
      </c>
      <c r="AC5" s="25" t="s">
        <v>58</v>
      </c>
      <c r="AD5" s="29" t="s">
        <v>54</v>
      </c>
      <c r="AE5" s="25"/>
      <c r="AF5" s="33"/>
      <c r="AG5" s="49" t="e">
        <f>การใช้งาน[[#This Row],[2]]/การใช้งาน[[#This Row],[1]]</f>
        <v>#DIV/0!</v>
      </c>
      <c r="AH5" s="49" t="e">
        <f>การใช้งาน[[#This Row],[4]]/การใช้งาน[[#This Row],[3]]</f>
        <v>#DIV/0!</v>
      </c>
      <c r="AI5" s="49" t="e">
        <f>การใช้งาน[[#This Row],[6]]/การใช้งาน[[#This Row],[5]]</f>
        <v>#DIV/0!</v>
      </c>
      <c r="AJ5" s="49" t="e">
        <f>การใช้งาน[[#This Row],[8]]/การใช้งาน[[#This Row],[7]]</f>
        <v>#DIV/0!</v>
      </c>
      <c r="AK5" s="49" t="e">
        <f>การใช้งาน[[#This Row],[10]]/การใช้งาน[[#This Row],[9]]</f>
        <v>#DIV/0!</v>
      </c>
      <c r="AL5" s="49" t="e">
        <f>การใช้งาน[[#This Row],[12]]/การใช้งาน[[#This Row],[11]]</f>
        <v>#VALUE!</v>
      </c>
    </row>
    <row r="6" spans="1:38" s="50" customFormat="1" ht="46.8" x14ac:dyDescent="0.6">
      <c r="A6" s="48">
        <v>111</v>
      </c>
      <c r="B6" s="48">
        <v>765</v>
      </c>
      <c r="C6" s="54">
        <v>2563</v>
      </c>
      <c r="D6" s="19" t="s">
        <v>48</v>
      </c>
      <c r="E6" s="20" t="s">
        <v>62</v>
      </c>
      <c r="F6" s="21">
        <v>2300000</v>
      </c>
      <c r="G6" s="22" t="s">
        <v>50</v>
      </c>
      <c r="H6" s="22" t="s">
        <v>51</v>
      </c>
      <c r="I6" s="22" t="s">
        <v>52</v>
      </c>
      <c r="J6" s="23" t="s">
        <v>53</v>
      </c>
      <c r="K6" s="23" t="s">
        <v>53</v>
      </c>
      <c r="L6" s="30"/>
      <c r="M6" s="30"/>
      <c r="N6" s="30"/>
      <c r="O6" s="30"/>
      <c r="P6" s="30"/>
      <c r="Q6" s="30"/>
      <c r="R6" s="31">
        <v>6</v>
      </c>
      <c r="S6" s="31">
        <v>35</v>
      </c>
      <c r="T6" s="31">
        <v>8</v>
      </c>
      <c r="U6" s="31">
        <v>8</v>
      </c>
      <c r="V6" s="31">
        <v>2</v>
      </c>
      <c r="W6" s="31">
        <v>2</v>
      </c>
      <c r="X6" s="25" t="s">
        <v>59</v>
      </c>
      <c r="Y6" s="25" t="s">
        <v>56</v>
      </c>
      <c r="Z6" s="51"/>
      <c r="AA6" s="40" t="s">
        <v>63</v>
      </c>
      <c r="AB6" s="29" t="s">
        <v>60</v>
      </c>
      <c r="AC6" s="29" t="s">
        <v>54</v>
      </c>
      <c r="AD6" s="29" t="s">
        <v>54</v>
      </c>
      <c r="AE6" s="25"/>
      <c r="AF6" s="25" t="s">
        <v>64</v>
      </c>
      <c r="AG6" s="49" t="e">
        <f>การใช้งาน[[#This Row],[2]]/การใช้งาน[[#This Row],[1]]</f>
        <v>#DIV/0!</v>
      </c>
      <c r="AH6" s="49" t="e">
        <f>การใช้งาน[[#This Row],[4]]/การใช้งาน[[#This Row],[3]]</f>
        <v>#DIV/0!</v>
      </c>
      <c r="AI6" s="49" t="e">
        <f>การใช้งาน[[#This Row],[6]]/การใช้งาน[[#This Row],[5]]</f>
        <v>#DIV/0!</v>
      </c>
      <c r="AJ6" s="49">
        <f>การใช้งาน[[#This Row],[8]]/การใช้งาน[[#This Row],[7]]</f>
        <v>5.833333333333333</v>
      </c>
      <c r="AK6" s="49">
        <f>การใช้งาน[[#This Row],[10]]/การใช้งาน[[#This Row],[9]]</f>
        <v>1</v>
      </c>
      <c r="AL6" s="49">
        <f>การใช้งาน[[#This Row],[12]]/การใช้งาน[[#This Row],[11]]</f>
        <v>1</v>
      </c>
    </row>
    <row r="7" spans="1:38" s="50" customFormat="1" ht="46.8" x14ac:dyDescent="0.6">
      <c r="A7" s="48">
        <v>117</v>
      </c>
      <c r="B7" s="48">
        <v>1383</v>
      </c>
      <c r="C7" s="54">
        <v>2565</v>
      </c>
      <c r="D7" s="19" t="s">
        <v>48</v>
      </c>
      <c r="E7" s="20" t="s">
        <v>66</v>
      </c>
      <c r="F7" s="21">
        <v>1850000</v>
      </c>
      <c r="G7" s="22" t="s">
        <v>50</v>
      </c>
      <c r="H7" s="22" t="s">
        <v>51</v>
      </c>
      <c r="I7" s="22" t="s">
        <v>52</v>
      </c>
      <c r="J7" s="23" t="s">
        <v>53</v>
      </c>
      <c r="K7" s="23" t="s">
        <v>53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24" t="s">
        <v>54</v>
      </c>
      <c r="W7" s="24" t="s">
        <v>54</v>
      </c>
      <c r="X7" s="25" t="s">
        <v>67</v>
      </c>
      <c r="Y7" s="25" t="s">
        <v>56</v>
      </c>
      <c r="Z7" s="51"/>
      <c r="AA7" s="27"/>
      <c r="AB7" s="28"/>
      <c r="AC7" s="29" t="s">
        <v>54</v>
      </c>
      <c r="AD7" s="29" t="s">
        <v>54</v>
      </c>
      <c r="AE7" s="25"/>
      <c r="AF7" s="25" t="s">
        <v>61</v>
      </c>
      <c r="AG7" s="49" t="e">
        <f>การใช้งาน[[#This Row],[2]]/การใช้งาน[[#This Row],[1]]</f>
        <v>#DIV/0!</v>
      </c>
      <c r="AH7" s="49" t="e">
        <f>การใช้งาน[[#This Row],[4]]/การใช้งาน[[#This Row],[3]]</f>
        <v>#DIV/0!</v>
      </c>
      <c r="AI7" s="49" t="e">
        <f>การใช้งาน[[#This Row],[6]]/การใช้งาน[[#This Row],[5]]</f>
        <v>#DIV/0!</v>
      </c>
      <c r="AJ7" s="49" t="e">
        <f>การใช้งาน[[#This Row],[8]]/การใช้งาน[[#This Row],[7]]</f>
        <v>#DIV/0!</v>
      </c>
      <c r="AK7" s="49" t="e">
        <f>การใช้งาน[[#This Row],[10]]/การใช้งาน[[#This Row],[9]]</f>
        <v>#DIV/0!</v>
      </c>
      <c r="AL7" s="49" t="e">
        <f>การใช้งาน[[#This Row],[12]]/การใช้งาน[[#This Row],[11]]</f>
        <v>#VALUE!</v>
      </c>
    </row>
    <row r="8" spans="1:38" s="50" customFormat="1" ht="46.8" x14ac:dyDescent="0.6">
      <c r="A8" s="52">
        <v>114</v>
      </c>
      <c r="B8" s="52">
        <v>768</v>
      </c>
      <c r="C8" s="55">
        <v>2563</v>
      </c>
      <c r="D8" s="34" t="s">
        <v>48</v>
      </c>
      <c r="E8" s="35" t="s">
        <v>68</v>
      </c>
      <c r="F8" s="36">
        <v>1500000</v>
      </c>
      <c r="G8" s="37" t="s">
        <v>50</v>
      </c>
      <c r="H8" s="37" t="s">
        <v>51</v>
      </c>
      <c r="I8" s="37" t="s">
        <v>52</v>
      </c>
      <c r="J8" s="38" t="s">
        <v>53</v>
      </c>
      <c r="K8" s="38" t="s">
        <v>53</v>
      </c>
      <c r="L8" s="30"/>
      <c r="M8" s="30"/>
      <c r="N8" s="30"/>
      <c r="O8" s="30"/>
      <c r="P8" s="30"/>
      <c r="Q8" s="30"/>
      <c r="R8" s="31">
        <v>8</v>
      </c>
      <c r="S8" s="31">
        <v>35</v>
      </c>
      <c r="T8" s="31">
        <v>25</v>
      </c>
      <c r="U8" s="31">
        <v>53</v>
      </c>
      <c r="V8" s="31">
        <v>14</v>
      </c>
      <c r="W8" s="31">
        <v>44</v>
      </c>
      <c r="X8" s="25" t="s">
        <v>59</v>
      </c>
      <c r="Y8" s="25" t="s">
        <v>56</v>
      </c>
      <c r="Z8" s="51"/>
      <c r="AA8" s="40" t="s">
        <v>69</v>
      </c>
      <c r="AB8" s="29" t="s">
        <v>60</v>
      </c>
      <c r="AC8" s="29" t="s">
        <v>54</v>
      </c>
      <c r="AD8" s="29" t="s">
        <v>54</v>
      </c>
      <c r="AE8" s="25"/>
      <c r="AF8" s="25" t="s">
        <v>61</v>
      </c>
      <c r="AG8" s="49" t="e">
        <f>การใช้งาน[[#This Row],[2]]/การใช้งาน[[#This Row],[1]]</f>
        <v>#DIV/0!</v>
      </c>
      <c r="AH8" s="49" t="e">
        <f>การใช้งาน[[#This Row],[4]]/การใช้งาน[[#This Row],[3]]</f>
        <v>#DIV/0!</v>
      </c>
      <c r="AI8" s="49" t="e">
        <f>การใช้งาน[[#This Row],[6]]/การใช้งาน[[#This Row],[5]]</f>
        <v>#DIV/0!</v>
      </c>
      <c r="AJ8" s="49">
        <f>การใช้งาน[[#This Row],[8]]/การใช้งาน[[#This Row],[7]]</f>
        <v>4.375</v>
      </c>
      <c r="AK8" s="49">
        <f>การใช้งาน[[#This Row],[10]]/การใช้งาน[[#This Row],[9]]</f>
        <v>2.12</v>
      </c>
      <c r="AL8" s="49">
        <f>การใช้งาน[[#This Row],[12]]/การใช้งาน[[#This Row],[11]]</f>
        <v>3.1428571428571428</v>
      </c>
    </row>
    <row r="9" spans="1:38" s="50" customFormat="1" ht="70.2" x14ac:dyDescent="0.6">
      <c r="A9" s="52">
        <v>118</v>
      </c>
      <c r="B9" s="52">
        <v>1384</v>
      </c>
      <c r="C9" s="55">
        <v>2565</v>
      </c>
      <c r="D9" s="34" t="s">
        <v>48</v>
      </c>
      <c r="E9" s="35" t="s">
        <v>70</v>
      </c>
      <c r="F9" s="36">
        <v>1550000</v>
      </c>
      <c r="G9" s="37" t="s">
        <v>50</v>
      </c>
      <c r="H9" s="37" t="s">
        <v>51</v>
      </c>
      <c r="I9" s="37" t="s">
        <v>52</v>
      </c>
      <c r="J9" s="38" t="s">
        <v>53</v>
      </c>
      <c r="K9" s="38" t="s">
        <v>53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24" t="s">
        <v>54</v>
      </c>
      <c r="W9" s="24" t="s">
        <v>54</v>
      </c>
      <c r="X9" s="25" t="s">
        <v>55</v>
      </c>
      <c r="Y9" s="25" t="s">
        <v>56</v>
      </c>
      <c r="Z9" s="26"/>
      <c r="AA9" s="27" t="s">
        <v>54</v>
      </c>
      <c r="AB9" s="28" t="s">
        <v>57</v>
      </c>
      <c r="AC9" s="25" t="s">
        <v>71</v>
      </c>
      <c r="AD9" s="29" t="s">
        <v>54</v>
      </c>
      <c r="AE9" s="25"/>
      <c r="AF9" s="33"/>
      <c r="AG9" s="49" t="e">
        <f>การใช้งาน[[#This Row],[2]]/การใช้งาน[[#This Row],[1]]</f>
        <v>#DIV/0!</v>
      </c>
      <c r="AH9" s="49" t="e">
        <f>การใช้งาน[[#This Row],[4]]/การใช้งาน[[#This Row],[3]]</f>
        <v>#DIV/0!</v>
      </c>
      <c r="AI9" s="49" t="e">
        <f>การใช้งาน[[#This Row],[6]]/การใช้งาน[[#This Row],[5]]</f>
        <v>#DIV/0!</v>
      </c>
      <c r="AJ9" s="49" t="e">
        <f>การใช้งาน[[#This Row],[8]]/การใช้งาน[[#This Row],[7]]</f>
        <v>#DIV/0!</v>
      </c>
      <c r="AK9" s="49" t="e">
        <f>การใช้งาน[[#This Row],[10]]/การใช้งาน[[#This Row],[9]]</f>
        <v>#DIV/0!</v>
      </c>
      <c r="AL9" s="49" t="e">
        <f>การใช้งาน[[#This Row],[12]]/การใช้งาน[[#This Row],[11]]</f>
        <v>#VALUE!</v>
      </c>
    </row>
    <row r="10" spans="1:38" s="50" customFormat="1" ht="93.6" x14ac:dyDescent="0.6">
      <c r="A10" s="52">
        <v>116</v>
      </c>
      <c r="B10" s="52">
        <v>1060</v>
      </c>
      <c r="C10" s="55">
        <v>2564</v>
      </c>
      <c r="D10" s="34" t="s">
        <v>48</v>
      </c>
      <c r="E10" s="35" t="s">
        <v>72</v>
      </c>
      <c r="F10" s="36">
        <v>2700000</v>
      </c>
      <c r="G10" s="37" t="s">
        <v>50</v>
      </c>
      <c r="H10" s="37" t="s">
        <v>51</v>
      </c>
      <c r="I10" s="37" t="s">
        <v>52</v>
      </c>
      <c r="J10" s="38" t="s">
        <v>53</v>
      </c>
      <c r="K10" s="38" t="s">
        <v>53</v>
      </c>
      <c r="L10" s="30"/>
      <c r="M10" s="30"/>
      <c r="N10" s="30"/>
      <c r="O10" s="30"/>
      <c r="P10" s="30"/>
      <c r="Q10" s="30"/>
      <c r="R10" s="30"/>
      <c r="S10" s="30"/>
      <c r="T10" s="31">
        <v>13</v>
      </c>
      <c r="U10" s="31">
        <v>19</v>
      </c>
      <c r="V10" s="31">
        <v>17</v>
      </c>
      <c r="W10" s="31">
        <v>32</v>
      </c>
      <c r="X10" s="25" t="s">
        <v>59</v>
      </c>
      <c r="Y10" s="25" t="s">
        <v>56</v>
      </c>
      <c r="Z10" s="25" t="s">
        <v>73</v>
      </c>
      <c r="AA10" s="43" t="s">
        <v>74</v>
      </c>
      <c r="AB10" s="42" t="s">
        <v>57</v>
      </c>
      <c r="AC10" s="29" t="s">
        <v>54</v>
      </c>
      <c r="AD10" s="29" t="s">
        <v>54</v>
      </c>
      <c r="AE10" s="25"/>
      <c r="AF10" s="33"/>
      <c r="AG10" s="49" t="e">
        <f>การใช้งาน[[#This Row],[2]]/การใช้งาน[[#This Row],[1]]</f>
        <v>#DIV/0!</v>
      </c>
      <c r="AH10" s="49" t="e">
        <f>การใช้งาน[[#This Row],[4]]/การใช้งาน[[#This Row],[3]]</f>
        <v>#DIV/0!</v>
      </c>
      <c r="AI10" s="49" t="e">
        <f>การใช้งาน[[#This Row],[6]]/การใช้งาน[[#This Row],[5]]</f>
        <v>#DIV/0!</v>
      </c>
      <c r="AJ10" s="49" t="e">
        <f>การใช้งาน[[#This Row],[8]]/การใช้งาน[[#This Row],[7]]</f>
        <v>#DIV/0!</v>
      </c>
      <c r="AK10" s="49">
        <f>การใช้งาน[[#This Row],[10]]/การใช้งาน[[#This Row],[9]]</f>
        <v>1.4615384615384615</v>
      </c>
      <c r="AL10" s="49">
        <f>การใช้งาน[[#This Row],[12]]/การใช้งาน[[#This Row],[11]]</f>
        <v>1.8823529411764706</v>
      </c>
    </row>
    <row r="11" spans="1:38" s="50" customFormat="1" ht="46.8" x14ac:dyDescent="0.6">
      <c r="A11" s="48">
        <v>113</v>
      </c>
      <c r="B11" s="48">
        <v>767</v>
      </c>
      <c r="C11" s="54">
        <v>2563</v>
      </c>
      <c r="D11" s="19" t="s">
        <v>48</v>
      </c>
      <c r="E11" s="20" t="s">
        <v>75</v>
      </c>
      <c r="F11" s="21">
        <v>3000000</v>
      </c>
      <c r="G11" s="22" t="s">
        <v>50</v>
      </c>
      <c r="H11" s="22" t="s">
        <v>51</v>
      </c>
      <c r="I11" s="22" t="s">
        <v>52</v>
      </c>
      <c r="J11" s="23" t="s">
        <v>53</v>
      </c>
      <c r="K11" s="23" t="s">
        <v>53</v>
      </c>
      <c r="L11" s="30"/>
      <c r="M11" s="30"/>
      <c r="N11" s="30"/>
      <c r="O11" s="30"/>
      <c r="P11" s="30"/>
      <c r="Q11" s="30"/>
      <c r="R11" s="39" t="s">
        <v>54</v>
      </c>
      <c r="S11" s="39" t="s">
        <v>54</v>
      </c>
      <c r="T11" s="31">
        <v>48</v>
      </c>
      <c r="U11" s="31">
        <v>288</v>
      </c>
      <c r="V11" s="31">
        <v>48</v>
      </c>
      <c r="W11" s="31">
        <v>288</v>
      </c>
      <c r="X11" s="25" t="s">
        <v>59</v>
      </c>
      <c r="Y11" s="25" t="s">
        <v>56</v>
      </c>
      <c r="Z11" s="51"/>
      <c r="AA11" s="43" t="s">
        <v>63</v>
      </c>
      <c r="AB11" s="42" t="s">
        <v>57</v>
      </c>
      <c r="AC11" s="29" t="s">
        <v>54</v>
      </c>
      <c r="AD11" s="29" t="s">
        <v>54</v>
      </c>
      <c r="AE11" s="25"/>
      <c r="AF11" s="25" t="s">
        <v>61</v>
      </c>
      <c r="AG11" s="49" t="e">
        <f>การใช้งาน[[#This Row],[2]]/การใช้งาน[[#This Row],[1]]</f>
        <v>#DIV/0!</v>
      </c>
      <c r="AH11" s="49" t="e">
        <f>การใช้งาน[[#This Row],[4]]/การใช้งาน[[#This Row],[3]]</f>
        <v>#DIV/0!</v>
      </c>
      <c r="AI11" s="49" t="e">
        <f>การใช้งาน[[#This Row],[6]]/การใช้งาน[[#This Row],[5]]</f>
        <v>#DIV/0!</v>
      </c>
      <c r="AJ11" s="49" t="e">
        <f>การใช้งาน[[#This Row],[8]]/การใช้งาน[[#This Row],[7]]</f>
        <v>#VALUE!</v>
      </c>
      <c r="AK11" s="49">
        <f>การใช้งาน[[#This Row],[10]]/การใช้งาน[[#This Row],[9]]</f>
        <v>6</v>
      </c>
      <c r="AL11" s="49">
        <f>การใช้งาน[[#This Row],[12]]/การใช้งาน[[#This Row],[11]]</f>
        <v>6</v>
      </c>
    </row>
    <row r="12" spans="1:38" s="50" customFormat="1" ht="93.6" x14ac:dyDescent="0.6">
      <c r="A12" s="48">
        <v>109</v>
      </c>
      <c r="B12" s="48">
        <v>459</v>
      </c>
      <c r="C12" s="54">
        <v>2562</v>
      </c>
      <c r="D12" s="19" t="s">
        <v>48</v>
      </c>
      <c r="E12" s="20" t="s">
        <v>76</v>
      </c>
      <c r="F12" s="21">
        <v>1560000</v>
      </c>
      <c r="G12" s="22" t="s">
        <v>50</v>
      </c>
      <c r="H12" s="22" t="s">
        <v>51</v>
      </c>
      <c r="I12" s="22" t="s">
        <v>52</v>
      </c>
      <c r="J12" s="23" t="s">
        <v>53</v>
      </c>
      <c r="K12" s="23" t="s">
        <v>53</v>
      </c>
      <c r="L12" s="30"/>
      <c r="M12" s="30"/>
      <c r="N12" s="30"/>
      <c r="O12" s="30"/>
      <c r="P12" s="31">
        <v>27</v>
      </c>
      <c r="Q12" s="31">
        <v>55</v>
      </c>
      <c r="R12" s="31">
        <v>56</v>
      </c>
      <c r="S12" s="31">
        <v>88</v>
      </c>
      <c r="T12" s="31">
        <v>88</v>
      </c>
      <c r="U12" s="31">
        <v>126</v>
      </c>
      <c r="V12" s="31">
        <v>56</v>
      </c>
      <c r="W12" s="31">
        <v>70</v>
      </c>
      <c r="X12" s="25" t="s">
        <v>59</v>
      </c>
      <c r="Y12" s="25" t="s">
        <v>56</v>
      </c>
      <c r="Z12" s="25" t="s">
        <v>77</v>
      </c>
      <c r="AA12" s="32" t="s">
        <v>78</v>
      </c>
      <c r="AB12" s="29" t="s">
        <v>60</v>
      </c>
      <c r="AC12" s="25" t="s">
        <v>79</v>
      </c>
      <c r="AD12" s="29" t="s">
        <v>54</v>
      </c>
      <c r="AE12" s="25"/>
      <c r="AF12" s="25" t="s">
        <v>64</v>
      </c>
      <c r="AG12" s="49" t="e">
        <f>การใช้งาน[[#This Row],[2]]/การใช้งาน[[#This Row],[1]]</f>
        <v>#DIV/0!</v>
      </c>
      <c r="AH12" s="49" t="e">
        <f>การใช้งาน[[#This Row],[4]]/การใช้งาน[[#This Row],[3]]</f>
        <v>#DIV/0!</v>
      </c>
      <c r="AI12" s="49">
        <f>การใช้งาน[[#This Row],[6]]/การใช้งาน[[#This Row],[5]]</f>
        <v>2.0370370370370372</v>
      </c>
      <c r="AJ12" s="49">
        <f>การใช้งาน[[#This Row],[8]]/การใช้งาน[[#This Row],[7]]</f>
        <v>1.5714285714285714</v>
      </c>
      <c r="AK12" s="49">
        <f>การใช้งาน[[#This Row],[10]]/การใช้งาน[[#This Row],[9]]</f>
        <v>1.4318181818181819</v>
      </c>
      <c r="AL12" s="49">
        <f>การใช้งาน[[#This Row],[12]]/การใช้งาน[[#This Row],[11]]</f>
        <v>1.25</v>
      </c>
    </row>
    <row r="13" spans="1:38" s="50" customFormat="1" ht="46.8" x14ac:dyDescent="0.6">
      <c r="A13" s="48">
        <v>107</v>
      </c>
      <c r="B13" s="48">
        <v>114</v>
      </c>
      <c r="C13" s="54">
        <v>2560</v>
      </c>
      <c r="D13" s="22" t="s">
        <v>48</v>
      </c>
      <c r="E13" s="20" t="s">
        <v>80</v>
      </c>
      <c r="F13" s="21">
        <v>1400000</v>
      </c>
      <c r="G13" s="53" t="s">
        <v>50</v>
      </c>
      <c r="H13" s="22" t="s">
        <v>51</v>
      </c>
      <c r="I13" s="22" t="s">
        <v>52</v>
      </c>
      <c r="J13" s="23" t="s">
        <v>53</v>
      </c>
      <c r="K13" s="23" t="s">
        <v>53</v>
      </c>
      <c r="L13" s="29">
        <v>14</v>
      </c>
      <c r="M13" s="29">
        <v>46</v>
      </c>
      <c r="N13" s="29">
        <v>17</v>
      </c>
      <c r="O13" s="29">
        <v>87</v>
      </c>
      <c r="P13" s="29">
        <v>20</v>
      </c>
      <c r="Q13" s="29">
        <v>60</v>
      </c>
      <c r="R13" s="29">
        <v>34</v>
      </c>
      <c r="S13" s="29">
        <v>139</v>
      </c>
      <c r="T13" s="29">
        <v>20</v>
      </c>
      <c r="U13" s="29">
        <v>66</v>
      </c>
      <c r="V13" s="29">
        <v>13</v>
      </c>
      <c r="W13" s="29">
        <v>51</v>
      </c>
      <c r="X13" s="25" t="s">
        <v>59</v>
      </c>
      <c r="Y13" s="25" t="s">
        <v>56</v>
      </c>
      <c r="Z13" s="25" t="s">
        <v>81</v>
      </c>
      <c r="AA13" s="40" t="s">
        <v>82</v>
      </c>
      <c r="AB13" s="29" t="s">
        <v>60</v>
      </c>
      <c r="AC13" s="25" t="s">
        <v>83</v>
      </c>
      <c r="AD13" s="29" t="s">
        <v>54</v>
      </c>
      <c r="AE13" s="25"/>
      <c r="AF13" s="33"/>
      <c r="AG13" s="49" t="e">
        <f>[1]!การใช้งาน[[#This Row],[2]]/[1]!การใช้งาน[[#This Row],[1]]</f>
        <v>#REF!</v>
      </c>
      <c r="AH13" s="49" t="e">
        <f>[1]!การใช้งาน[[#This Row],[4]]/[1]!การใช้งาน[[#This Row],[3]]</f>
        <v>#REF!</v>
      </c>
      <c r="AI13" s="49" t="e">
        <f>[1]!การใช้งาน[[#This Row],[6]]/[1]!การใช้งาน[[#This Row],[5]]</f>
        <v>#REF!</v>
      </c>
      <c r="AJ13" s="49" t="e">
        <f>[1]!การใช้งาน[[#This Row],[8]]/[1]!การใช้งาน[[#This Row],[7]]</f>
        <v>#REF!</v>
      </c>
      <c r="AK13" s="49" t="e">
        <f>[1]!การใช้งาน[[#This Row],[10]]/[1]!การใช้งาน[[#This Row],[9]]</f>
        <v>#REF!</v>
      </c>
      <c r="AL13" s="49" t="e">
        <f>[1]!การใช้งาน[[#This Row],[12]]/[1]!การใช้งาน[[#This Row],[11]]</f>
        <v>#REF!</v>
      </c>
    </row>
    <row r="14" spans="1:38" s="71" customFormat="1" ht="70.2" x14ac:dyDescent="0.6">
      <c r="A14" s="56">
        <v>112</v>
      </c>
      <c r="B14" s="56">
        <v>766</v>
      </c>
      <c r="C14" s="57">
        <v>2563</v>
      </c>
      <c r="D14" s="58" t="s">
        <v>48</v>
      </c>
      <c r="E14" s="59" t="s">
        <v>84</v>
      </c>
      <c r="F14" s="60">
        <v>1440000</v>
      </c>
      <c r="G14" s="61" t="s">
        <v>50</v>
      </c>
      <c r="H14" s="61" t="s">
        <v>51</v>
      </c>
      <c r="I14" s="61" t="s">
        <v>52</v>
      </c>
      <c r="J14" s="62" t="s">
        <v>53</v>
      </c>
      <c r="K14" s="62" t="s">
        <v>53</v>
      </c>
      <c r="L14" s="63"/>
      <c r="M14" s="63"/>
      <c r="N14" s="63"/>
      <c r="O14" s="63"/>
      <c r="P14" s="63"/>
      <c r="Q14" s="63"/>
      <c r="R14" s="64" t="s">
        <v>54</v>
      </c>
      <c r="S14" s="64" t="s">
        <v>54</v>
      </c>
      <c r="T14" s="65">
        <v>9</v>
      </c>
      <c r="U14" s="65">
        <v>36</v>
      </c>
      <c r="V14" s="65">
        <v>12</v>
      </c>
      <c r="W14" s="65">
        <v>65</v>
      </c>
      <c r="X14" s="66" t="s">
        <v>59</v>
      </c>
      <c r="Y14" s="66" t="s">
        <v>56</v>
      </c>
      <c r="Z14" s="66" t="s">
        <v>81</v>
      </c>
      <c r="AA14" s="67" t="s">
        <v>85</v>
      </c>
      <c r="AB14" s="68" t="s">
        <v>60</v>
      </c>
      <c r="AC14" s="68" t="s">
        <v>54</v>
      </c>
      <c r="AD14" s="68" t="s">
        <v>54</v>
      </c>
      <c r="AE14" s="66" t="s">
        <v>97</v>
      </c>
      <c r="AF14" s="69"/>
      <c r="AG14" s="70" t="e">
        <f>[1]!การใช้งาน[[#This Row],[2]]/[1]!การใช้งาน[[#This Row],[1]]</f>
        <v>#REF!</v>
      </c>
      <c r="AH14" s="70" t="e">
        <f>[1]!การใช้งาน[[#This Row],[4]]/[1]!การใช้งาน[[#This Row],[3]]</f>
        <v>#REF!</v>
      </c>
      <c r="AI14" s="70" t="e">
        <f>[1]!การใช้งาน[[#This Row],[6]]/[1]!การใช้งาน[[#This Row],[5]]</f>
        <v>#REF!</v>
      </c>
      <c r="AJ14" s="70" t="e">
        <f>[1]!การใช้งาน[[#This Row],[8]]/[1]!การใช้งาน[[#This Row],[7]]</f>
        <v>#REF!</v>
      </c>
      <c r="AK14" s="70" t="e">
        <f>[1]!การใช้งาน[[#This Row],[10]]/[1]!การใช้งาน[[#This Row],[9]]</f>
        <v>#REF!</v>
      </c>
      <c r="AL14" s="70" t="e">
        <f>[1]!การใช้งาน[[#This Row],[12]]/[1]!การใช้งาน[[#This Row],[11]]</f>
        <v>#REF!</v>
      </c>
    </row>
    <row r="15" spans="1:38" s="50" customFormat="1" ht="46.8" x14ac:dyDescent="0.6">
      <c r="A15" s="52">
        <v>108</v>
      </c>
      <c r="B15" s="52">
        <v>212</v>
      </c>
      <c r="C15" s="55">
        <v>2561</v>
      </c>
      <c r="D15" s="37" t="s">
        <v>48</v>
      </c>
      <c r="E15" s="35" t="s">
        <v>86</v>
      </c>
      <c r="F15" s="36">
        <v>1465900</v>
      </c>
      <c r="G15" s="41" t="s">
        <v>50</v>
      </c>
      <c r="H15" s="37" t="s">
        <v>51</v>
      </c>
      <c r="I15" s="37" t="s">
        <v>52</v>
      </c>
      <c r="J15" s="38" t="s">
        <v>53</v>
      </c>
      <c r="K15" s="38" t="s">
        <v>53</v>
      </c>
      <c r="L15" s="30"/>
      <c r="M15" s="30"/>
      <c r="N15" s="31">
        <v>30</v>
      </c>
      <c r="O15" s="31">
        <v>90</v>
      </c>
      <c r="P15" s="31">
        <v>35</v>
      </c>
      <c r="Q15" s="31">
        <v>105</v>
      </c>
      <c r="R15" s="31">
        <v>38</v>
      </c>
      <c r="S15" s="31">
        <v>114</v>
      </c>
      <c r="T15" s="31">
        <v>30</v>
      </c>
      <c r="U15" s="31">
        <v>90</v>
      </c>
      <c r="V15" s="31">
        <v>16</v>
      </c>
      <c r="W15" s="31">
        <v>48</v>
      </c>
      <c r="X15" s="25" t="s">
        <v>59</v>
      </c>
      <c r="Y15" s="25" t="s">
        <v>56</v>
      </c>
      <c r="Z15" s="51"/>
      <c r="AA15" s="40" t="s">
        <v>63</v>
      </c>
      <c r="AB15" s="29" t="s">
        <v>60</v>
      </c>
      <c r="AC15" s="25" t="s">
        <v>87</v>
      </c>
      <c r="AD15" s="29" t="s">
        <v>54</v>
      </c>
      <c r="AE15" s="25"/>
      <c r="AF15" s="33"/>
      <c r="AG15" s="49" t="e">
        <f>การใช้งาน[[#This Row],[2]]/การใช้งาน[[#This Row],[1]]</f>
        <v>#DIV/0!</v>
      </c>
      <c r="AH15" s="49">
        <f>การใช้งาน[[#This Row],[4]]/การใช้งาน[[#This Row],[3]]</f>
        <v>3</v>
      </c>
      <c r="AI15" s="49">
        <f>การใช้งาน[[#This Row],[6]]/การใช้งาน[[#This Row],[5]]</f>
        <v>3</v>
      </c>
      <c r="AJ15" s="49">
        <f>การใช้งาน[[#This Row],[8]]/การใช้งาน[[#This Row],[7]]</f>
        <v>3</v>
      </c>
      <c r="AK15" s="49">
        <f>การใช้งาน[[#This Row],[10]]/การใช้งาน[[#This Row],[9]]</f>
        <v>3</v>
      </c>
      <c r="AL15" s="49">
        <f>การใช้งาน[[#This Row],[12]]/การใช้งาน[[#This Row],[11]]</f>
        <v>3</v>
      </c>
    </row>
    <row r="16" spans="1:38" s="71" customFormat="1" ht="70.2" x14ac:dyDescent="0.6">
      <c r="A16" s="72">
        <v>115</v>
      </c>
      <c r="B16" s="72">
        <v>769</v>
      </c>
      <c r="C16" s="73">
        <v>2563</v>
      </c>
      <c r="D16" s="74" t="s">
        <v>48</v>
      </c>
      <c r="E16" s="75" t="s">
        <v>86</v>
      </c>
      <c r="F16" s="76">
        <v>1570000</v>
      </c>
      <c r="G16" s="77" t="s">
        <v>50</v>
      </c>
      <c r="H16" s="77" t="s">
        <v>51</v>
      </c>
      <c r="I16" s="77" t="s">
        <v>52</v>
      </c>
      <c r="J16" s="78" t="s">
        <v>53</v>
      </c>
      <c r="K16" s="78" t="s">
        <v>53</v>
      </c>
      <c r="L16" s="63"/>
      <c r="M16" s="63"/>
      <c r="N16" s="63"/>
      <c r="O16" s="63"/>
      <c r="P16" s="63"/>
      <c r="Q16" s="63"/>
      <c r="R16" s="64" t="s">
        <v>54</v>
      </c>
      <c r="S16" s="64" t="s">
        <v>54</v>
      </c>
      <c r="T16" s="65">
        <v>12</v>
      </c>
      <c r="U16" s="65">
        <v>45</v>
      </c>
      <c r="V16" s="65">
        <v>18</v>
      </c>
      <c r="W16" s="65">
        <v>59</v>
      </c>
      <c r="X16" s="66" t="s">
        <v>59</v>
      </c>
      <c r="Y16" s="66" t="s">
        <v>56</v>
      </c>
      <c r="Z16" s="66" t="s">
        <v>81</v>
      </c>
      <c r="AA16" s="67" t="s">
        <v>88</v>
      </c>
      <c r="AB16" s="68" t="s">
        <v>60</v>
      </c>
      <c r="AC16" s="68" t="s">
        <v>54</v>
      </c>
      <c r="AD16" s="68" t="s">
        <v>54</v>
      </c>
      <c r="AE16" s="66" t="s">
        <v>97</v>
      </c>
      <c r="AF16" s="69"/>
      <c r="AG16" s="70" t="e">
        <f>[1]!การใช้งาน[[#This Row],[2]]/[1]!การใช้งาน[[#This Row],[1]]</f>
        <v>#REF!</v>
      </c>
      <c r="AH16" s="70" t="e">
        <f>[1]!การใช้งาน[[#This Row],[4]]/[1]!การใช้งาน[[#This Row],[3]]</f>
        <v>#REF!</v>
      </c>
      <c r="AI16" s="70" t="e">
        <f>[1]!การใช้งาน[[#This Row],[6]]/[1]!การใช้งาน[[#This Row],[5]]</f>
        <v>#REF!</v>
      </c>
      <c r="AJ16" s="70" t="e">
        <f>[1]!การใช้งาน[[#This Row],[8]]/[1]!การใช้งาน[[#This Row],[7]]</f>
        <v>#REF!</v>
      </c>
      <c r="AK16" s="70" t="e">
        <f>[1]!การใช้งาน[[#This Row],[10]]/[1]!การใช้งาน[[#This Row],[9]]</f>
        <v>#REF!</v>
      </c>
      <c r="AL16" s="70" t="e">
        <f>[1]!การใช้งาน[[#This Row],[12]]/[1]!การใช้งาน[[#This Row],[11]]</f>
        <v>#REF!</v>
      </c>
    </row>
    <row r="17" spans="1:38" s="50" customFormat="1" ht="46.8" x14ac:dyDescent="0.6">
      <c r="A17" s="52">
        <v>110</v>
      </c>
      <c r="B17" s="52">
        <v>460</v>
      </c>
      <c r="C17" s="55">
        <v>2562</v>
      </c>
      <c r="D17" s="34" t="s">
        <v>48</v>
      </c>
      <c r="E17" s="35" t="s">
        <v>89</v>
      </c>
      <c r="F17" s="36">
        <v>1390000</v>
      </c>
      <c r="G17" s="37" t="s">
        <v>50</v>
      </c>
      <c r="H17" s="37" t="s">
        <v>51</v>
      </c>
      <c r="I17" s="37" t="s">
        <v>52</v>
      </c>
      <c r="J17" s="38" t="s">
        <v>53</v>
      </c>
      <c r="K17" s="38" t="s">
        <v>53</v>
      </c>
      <c r="L17" s="30"/>
      <c r="M17" s="30"/>
      <c r="N17" s="30"/>
      <c r="O17" s="30"/>
      <c r="P17" s="31">
        <v>37</v>
      </c>
      <c r="Q17" s="31">
        <v>76</v>
      </c>
      <c r="R17" s="31">
        <v>50</v>
      </c>
      <c r="S17" s="31">
        <v>53</v>
      </c>
      <c r="T17" s="31">
        <v>35</v>
      </c>
      <c r="U17" s="31">
        <v>35</v>
      </c>
      <c r="V17" s="31">
        <v>41</v>
      </c>
      <c r="W17" s="31">
        <v>34</v>
      </c>
      <c r="X17" s="25" t="s">
        <v>59</v>
      </c>
      <c r="Y17" s="25" t="s">
        <v>56</v>
      </c>
      <c r="Z17" s="25" t="s">
        <v>81</v>
      </c>
      <c r="AA17" s="40" t="s">
        <v>90</v>
      </c>
      <c r="AB17" s="29" t="s">
        <v>60</v>
      </c>
      <c r="AC17" s="29" t="s">
        <v>54</v>
      </c>
      <c r="AD17" s="29" t="s">
        <v>54</v>
      </c>
      <c r="AE17" s="25"/>
      <c r="AF17" s="33"/>
      <c r="AG17" s="49" t="e">
        <f>[1]!การใช้งาน[[#This Row],[2]]/[1]!การใช้งาน[[#This Row],[1]]</f>
        <v>#REF!</v>
      </c>
      <c r="AH17" s="49" t="e">
        <f>[1]!การใช้งาน[[#This Row],[4]]/[1]!การใช้งาน[[#This Row],[3]]</f>
        <v>#REF!</v>
      </c>
      <c r="AI17" s="49" t="e">
        <f>[1]!การใช้งาน[[#This Row],[6]]/[1]!การใช้งาน[[#This Row],[5]]</f>
        <v>#REF!</v>
      </c>
      <c r="AJ17" s="49" t="e">
        <f>[1]!การใช้งาน[[#This Row],[8]]/[1]!การใช้งาน[[#This Row],[7]]</f>
        <v>#REF!</v>
      </c>
      <c r="AK17" s="49" t="e">
        <f>[1]!การใช้งาน[[#This Row],[10]]/[1]!การใช้งาน[[#This Row],[9]]</f>
        <v>#REF!</v>
      </c>
      <c r="AL17" s="49" t="e">
        <f>[1]!การใช้งาน[[#This Row],[12]]/[1]!การใช้งาน[[#This Row],[11]]</f>
        <v>#REF!</v>
      </c>
    </row>
    <row r="18" spans="1:38" s="71" customFormat="1" ht="70.2" x14ac:dyDescent="0.6">
      <c r="A18" s="72">
        <v>187</v>
      </c>
      <c r="B18" s="72">
        <v>771</v>
      </c>
      <c r="C18" s="73">
        <v>2563</v>
      </c>
      <c r="D18" s="74" t="s">
        <v>48</v>
      </c>
      <c r="E18" s="75" t="s">
        <v>92</v>
      </c>
      <c r="F18" s="76">
        <v>1200000</v>
      </c>
      <c r="G18" s="77" t="s">
        <v>50</v>
      </c>
      <c r="H18" s="77" t="s">
        <v>51</v>
      </c>
      <c r="I18" s="77" t="s">
        <v>91</v>
      </c>
      <c r="J18" s="78" t="s">
        <v>53</v>
      </c>
      <c r="K18" s="78" t="s">
        <v>53</v>
      </c>
      <c r="L18" s="63"/>
      <c r="M18" s="63"/>
      <c r="N18" s="63"/>
      <c r="O18" s="63"/>
      <c r="P18" s="63"/>
      <c r="Q18" s="63"/>
      <c r="R18" s="65">
        <v>10</v>
      </c>
      <c r="S18" s="65">
        <v>50</v>
      </c>
      <c r="T18" s="65">
        <v>18</v>
      </c>
      <c r="U18" s="65">
        <v>90</v>
      </c>
      <c r="V18" s="65">
        <v>20</v>
      </c>
      <c r="W18" s="65">
        <v>110</v>
      </c>
      <c r="X18" s="66" t="s">
        <v>59</v>
      </c>
      <c r="Y18" s="66" t="s">
        <v>56</v>
      </c>
      <c r="Z18" s="66" t="s">
        <v>93</v>
      </c>
      <c r="AA18" s="67" t="s">
        <v>94</v>
      </c>
      <c r="AB18" s="68" t="s">
        <v>60</v>
      </c>
      <c r="AC18" s="68" t="s">
        <v>54</v>
      </c>
      <c r="AD18" s="68" t="s">
        <v>54</v>
      </c>
      <c r="AE18" s="66"/>
      <c r="AF18" s="66" t="s">
        <v>64</v>
      </c>
      <c r="AG18" s="70" t="e">
        <f>[2]!การใช้งาน[[#This Row],[2]]/[2]!การใช้งาน[[#This Row],[1]]</f>
        <v>#REF!</v>
      </c>
      <c r="AH18" s="70" t="e">
        <f>[2]!การใช้งาน[[#This Row],[4]]/[2]!การใช้งาน[[#This Row],[3]]</f>
        <v>#REF!</v>
      </c>
      <c r="AI18" s="70" t="e">
        <f>[2]!การใช้งาน[[#This Row],[6]]/[2]!การใช้งาน[[#This Row],[5]]</f>
        <v>#REF!</v>
      </c>
      <c r="AJ18" s="70" t="e">
        <f>[2]!การใช้งาน[[#This Row],[8]]/[2]!การใช้งาน[[#This Row],[7]]</f>
        <v>#REF!</v>
      </c>
      <c r="AK18" s="70" t="e">
        <f>[2]!การใช้งาน[[#This Row],[10]]/[2]!การใช้งาน[[#This Row],[9]]</f>
        <v>#REF!</v>
      </c>
      <c r="AL18" s="70" t="e">
        <f>[2]!การใช้งาน[[#This Row],[12]]/[2]!การใช้งาน[[#This Row],[11]]</f>
        <v>#REF!</v>
      </c>
    </row>
    <row r="19" spans="1:38" s="71" customFormat="1" ht="46.8" x14ac:dyDescent="0.6">
      <c r="A19" s="79"/>
      <c r="B19" s="56">
        <v>770</v>
      </c>
      <c r="C19" s="57">
        <v>2563</v>
      </c>
      <c r="D19" s="58" t="s">
        <v>48</v>
      </c>
      <c r="E19" s="59" t="s">
        <v>95</v>
      </c>
      <c r="F19" s="60">
        <v>1150000</v>
      </c>
      <c r="G19" s="61" t="s">
        <v>50</v>
      </c>
      <c r="H19" s="61" t="s">
        <v>51</v>
      </c>
      <c r="I19" s="61" t="s">
        <v>91</v>
      </c>
      <c r="J19" s="62" t="s">
        <v>53</v>
      </c>
      <c r="K19" s="62" t="s">
        <v>53</v>
      </c>
      <c r="L19" s="63"/>
      <c r="M19" s="63"/>
      <c r="N19" s="63"/>
      <c r="O19" s="63"/>
      <c r="P19" s="68">
        <v>6</v>
      </c>
      <c r="Q19" s="68">
        <v>6</v>
      </c>
      <c r="R19" s="65">
        <v>30</v>
      </c>
      <c r="S19" s="65">
        <v>38</v>
      </c>
      <c r="T19" s="65">
        <v>24</v>
      </c>
      <c r="U19" s="65">
        <v>24</v>
      </c>
      <c r="V19" s="65">
        <v>4</v>
      </c>
      <c r="W19" s="65">
        <v>4</v>
      </c>
      <c r="X19" s="66" t="s">
        <v>59</v>
      </c>
      <c r="Y19" s="66" t="s">
        <v>56</v>
      </c>
      <c r="Z19" s="80"/>
      <c r="AA19" s="81" t="s">
        <v>65</v>
      </c>
      <c r="AB19" s="82" t="s">
        <v>57</v>
      </c>
      <c r="AC19" s="66" t="s">
        <v>96</v>
      </c>
      <c r="AD19" s="68" t="s">
        <v>54</v>
      </c>
      <c r="AE19" s="66"/>
      <c r="AF19" s="83"/>
    </row>
  </sheetData>
  <mergeCells count="15">
    <mergeCell ref="AC1:AC3"/>
    <mergeCell ref="AD1:AD3"/>
    <mergeCell ref="AE1:AE3"/>
    <mergeCell ref="L2:M2"/>
    <mergeCell ref="N2:O2"/>
    <mergeCell ref="P2:Q2"/>
    <mergeCell ref="R2:S2"/>
    <mergeCell ref="T2:U2"/>
    <mergeCell ref="V2:W2"/>
    <mergeCell ref="L1:W1"/>
    <mergeCell ref="X1:X3"/>
    <mergeCell ref="Y1:Y3"/>
    <mergeCell ref="Z1:Z3"/>
    <mergeCell ref="AA1:AA3"/>
    <mergeCell ref="AB1:AB3"/>
  </mergeCells>
  <conditionalFormatting sqref="AG1:AL12 AG15:AL15 AG19:AL1048576">
    <cfRule type="cellIs" dxfId="104" priority="63" operator="greaterThan">
      <formula>24</formula>
    </cfRule>
  </conditionalFormatting>
  <conditionalFormatting sqref="E20:E1048576 E1:E12 E15">
    <cfRule type="duplicateValues" dxfId="103" priority="60"/>
    <cfRule type="containsText" dxfId="102" priority="61" operator="containsText" text="เครื่องทำแห้ง">
      <formula>NOT(ISERROR(SEARCH("เครื่องทำแห้ง",E1)))</formula>
    </cfRule>
    <cfRule type="containsText" dxfId="101" priority="62" operator="containsText" text="ไมโครเพลท">
      <formula>NOT(ISERROR(SEARCH("ไมโครเพลท",E1)))</formula>
    </cfRule>
  </conditionalFormatting>
  <conditionalFormatting sqref="AG13:AL13">
    <cfRule type="cellIs" dxfId="100" priority="53" operator="greaterThan">
      <formula>24</formula>
    </cfRule>
  </conditionalFormatting>
  <conditionalFormatting sqref="E13">
    <cfRule type="duplicateValues" dxfId="99" priority="50"/>
    <cfRule type="containsText" dxfId="98" priority="51" operator="containsText" text="เครื่องทำแห้ง">
      <formula>NOT(ISERROR(SEARCH("เครื่องทำแห้ง",E13)))</formula>
    </cfRule>
    <cfRule type="containsText" dxfId="97" priority="52" operator="containsText" text="ไมโครเพลท">
      <formula>NOT(ISERROR(SEARCH("ไมโครเพลท",E13)))</formula>
    </cfRule>
  </conditionalFormatting>
  <conditionalFormatting sqref="E13">
    <cfRule type="containsText" dxfId="96" priority="54" operator="containsText" text="เตาเผา">
      <formula>NOT(ISERROR(SEARCH("เตาเผา",E13)))</formula>
    </cfRule>
    <cfRule type="containsText" dxfId="95" priority="55" operator="containsText" text="โครมา">
      <formula>NOT(ISERROR(SEARCH("โครมา",E13)))</formula>
    </cfRule>
    <cfRule type="containsText" dxfId="94" priority="56" operator="containsText" text="ตู้อบ">
      <formula>NOT(ISERROR(SEARCH("ตู้อบ",E13)))</formula>
    </cfRule>
    <cfRule type="containsText" dxfId="93" priority="57" operator="containsText" text="พันธุกรรม">
      <formula>NOT(ISERROR(SEARCH("พันธุกรรม",E13)))</formula>
    </cfRule>
    <cfRule type="duplicateValues" dxfId="92" priority="58"/>
    <cfRule type="containsText" dxfId="91" priority="59" operator="containsText" text="กล้องจุลทรรศน์">
      <formula>NOT(ISERROR(SEARCH("กล้องจุลทรรศน์",E13)))</formula>
    </cfRule>
  </conditionalFormatting>
  <conditionalFormatting sqref="AG17:AL17">
    <cfRule type="cellIs" dxfId="90" priority="43" operator="greaterThan">
      <formula>24</formula>
    </cfRule>
  </conditionalFormatting>
  <conditionalFormatting sqref="E17">
    <cfRule type="duplicateValues" dxfId="89" priority="40"/>
    <cfRule type="containsText" dxfId="88" priority="41" operator="containsText" text="เครื่องทำแห้ง">
      <formula>NOT(ISERROR(SEARCH("เครื่องทำแห้ง",E17)))</formula>
    </cfRule>
    <cfRule type="containsText" dxfId="87" priority="42" operator="containsText" text="ไมโครเพลท">
      <formula>NOT(ISERROR(SEARCH("ไมโครเพลท",E17)))</formula>
    </cfRule>
  </conditionalFormatting>
  <conditionalFormatting sqref="E17">
    <cfRule type="containsText" dxfId="86" priority="44" operator="containsText" text="เตาเผา">
      <formula>NOT(ISERROR(SEARCH("เตาเผา",E17)))</formula>
    </cfRule>
    <cfRule type="containsText" dxfId="85" priority="45" operator="containsText" text="โครมา">
      <formula>NOT(ISERROR(SEARCH("โครมา",E17)))</formula>
    </cfRule>
    <cfRule type="containsText" dxfId="84" priority="46" operator="containsText" text="ตู้อบ">
      <formula>NOT(ISERROR(SEARCH("ตู้อบ",E17)))</formula>
    </cfRule>
    <cfRule type="containsText" dxfId="83" priority="47" operator="containsText" text="พันธุกรรม">
      <formula>NOT(ISERROR(SEARCH("พันธุกรรม",E17)))</formula>
    </cfRule>
    <cfRule type="duplicateValues" dxfId="82" priority="48"/>
    <cfRule type="containsText" dxfId="81" priority="49" operator="containsText" text="กล้องจุลทรรศน์">
      <formula>NOT(ISERROR(SEARCH("กล้องจุลทรรศน์",E17)))</formula>
    </cfRule>
  </conditionalFormatting>
  <conditionalFormatting sqref="AG14:AL14">
    <cfRule type="cellIs" dxfId="80" priority="33" operator="greaterThan">
      <formula>24</formula>
    </cfRule>
  </conditionalFormatting>
  <conditionalFormatting sqref="E14">
    <cfRule type="duplicateValues" dxfId="79" priority="30"/>
    <cfRule type="containsText" dxfId="78" priority="31" operator="containsText" text="เครื่องทำแห้ง">
      <formula>NOT(ISERROR(SEARCH("เครื่องทำแห้ง",E14)))</formula>
    </cfRule>
    <cfRule type="containsText" dxfId="77" priority="32" operator="containsText" text="ไมโครเพลท">
      <formula>NOT(ISERROR(SEARCH("ไมโครเพลท",E14)))</formula>
    </cfRule>
  </conditionalFormatting>
  <conditionalFormatting sqref="E14">
    <cfRule type="containsText" dxfId="76" priority="34" operator="containsText" text="เตาเผา">
      <formula>NOT(ISERROR(SEARCH("เตาเผา",E14)))</formula>
    </cfRule>
    <cfRule type="containsText" dxfId="75" priority="35" operator="containsText" text="โครมา">
      <formula>NOT(ISERROR(SEARCH("โครมา",E14)))</formula>
    </cfRule>
    <cfRule type="containsText" dxfId="74" priority="36" operator="containsText" text="ตู้อบ">
      <formula>NOT(ISERROR(SEARCH("ตู้อบ",E14)))</formula>
    </cfRule>
    <cfRule type="containsText" dxfId="73" priority="37" operator="containsText" text="พันธุกรรม">
      <formula>NOT(ISERROR(SEARCH("พันธุกรรม",E14)))</formula>
    </cfRule>
    <cfRule type="duplicateValues" dxfId="72" priority="38"/>
    <cfRule type="containsText" dxfId="71" priority="39" operator="containsText" text="กล้องจุลทรรศน์">
      <formula>NOT(ISERROR(SEARCH("กล้องจุลทรรศน์",E14)))</formula>
    </cfRule>
  </conditionalFormatting>
  <conditionalFormatting sqref="AG16:AL16">
    <cfRule type="cellIs" dxfId="70" priority="23" operator="greaterThan">
      <formula>24</formula>
    </cfRule>
  </conditionalFormatting>
  <conditionalFormatting sqref="E16">
    <cfRule type="duplicateValues" dxfId="69" priority="20"/>
    <cfRule type="containsText" dxfId="68" priority="21" operator="containsText" text="เครื่องทำแห้ง">
      <formula>NOT(ISERROR(SEARCH("เครื่องทำแห้ง",E16)))</formula>
    </cfRule>
    <cfRule type="containsText" dxfId="67" priority="22" operator="containsText" text="ไมโครเพลท">
      <formula>NOT(ISERROR(SEARCH("ไมโครเพลท",E16)))</formula>
    </cfRule>
  </conditionalFormatting>
  <conditionalFormatting sqref="E16">
    <cfRule type="containsText" dxfId="66" priority="24" operator="containsText" text="เตาเผา">
      <formula>NOT(ISERROR(SEARCH("เตาเผา",E16)))</formula>
    </cfRule>
    <cfRule type="containsText" dxfId="65" priority="25" operator="containsText" text="โครมา">
      <formula>NOT(ISERROR(SEARCH("โครมา",E16)))</formula>
    </cfRule>
    <cfRule type="containsText" dxfId="64" priority="26" operator="containsText" text="ตู้อบ">
      <formula>NOT(ISERROR(SEARCH("ตู้อบ",E16)))</formula>
    </cfRule>
    <cfRule type="containsText" dxfId="63" priority="27" operator="containsText" text="พันธุกรรม">
      <formula>NOT(ISERROR(SEARCH("พันธุกรรม",E16)))</formula>
    </cfRule>
    <cfRule type="duplicateValues" dxfId="62" priority="28"/>
    <cfRule type="containsText" dxfId="61" priority="29" operator="containsText" text="กล้องจุลทรรศน์">
      <formula>NOT(ISERROR(SEARCH("กล้องจุลทรรศน์",E16)))</formula>
    </cfRule>
  </conditionalFormatting>
  <conditionalFormatting sqref="AG18:AL18">
    <cfRule type="cellIs" dxfId="60" priority="13" operator="greaterThan">
      <formula>24</formula>
    </cfRule>
  </conditionalFormatting>
  <conditionalFormatting sqref="E18">
    <cfRule type="duplicateValues" dxfId="59" priority="10"/>
    <cfRule type="containsText" dxfId="58" priority="11" operator="containsText" text="เครื่องทำแห้ง">
      <formula>NOT(ISERROR(SEARCH("เครื่องทำแห้ง",E18)))</formula>
    </cfRule>
    <cfRule type="containsText" dxfId="57" priority="12" operator="containsText" text="ไมโครเพลท">
      <formula>NOT(ISERROR(SEARCH("ไมโครเพลท",E18)))</formula>
    </cfRule>
  </conditionalFormatting>
  <conditionalFormatting sqref="E18">
    <cfRule type="containsText" dxfId="56" priority="14" operator="containsText" text="เตาเผา">
      <formula>NOT(ISERROR(SEARCH("เตาเผา",E18)))</formula>
    </cfRule>
    <cfRule type="containsText" dxfId="55" priority="15" operator="containsText" text="โครมา">
      <formula>NOT(ISERROR(SEARCH("โครมา",E18)))</formula>
    </cfRule>
    <cfRule type="containsText" dxfId="54" priority="16" operator="containsText" text="ตู้อบ">
      <formula>NOT(ISERROR(SEARCH("ตู้อบ",E18)))</formula>
    </cfRule>
    <cfRule type="containsText" dxfId="53" priority="17" operator="containsText" text="พันธุกรรม">
      <formula>NOT(ISERROR(SEARCH("พันธุกรรม",E18)))</formula>
    </cfRule>
    <cfRule type="duplicateValues" dxfId="52" priority="18"/>
    <cfRule type="containsText" dxfId="51" priority="19" operator="containsText" text="กล้องจุลทรรศน์">
      <formula>NOT(ISERROR(SEARCH("กล้องจุลทรรศน์",E18)))</formula>
    </cfRule>
  </conditionalFormatting>
  <conditionalFormatting sqref="E19">
    <cfRule type="duplicateValues" dxfId="50" priority="1"/>
    <cfRule type="containsText" dxfId="49" priority="2" operator="containsText" text="เครื่องทำแห้ง">
      <formula>NOT(ISERROR(SEARCH("เครื่องทำแห้ง",E19)))</formula>
    </cfRule>
    <cfRule type="containsText" dxfId="48" priority="3" operator="containsText" text="ไมโครเพลท">
      <formula>NOT(ISERROR(SEARCH("ไมโครเพลท",E19)))</formula>
    </cfRule>
  </conditionalFormatting>
  <conditionalFormatting sqref="E19">
    <cfRule type="containsText" dxfId="47" priority="4" operator="containsText" text="เตาเผา">
      <formula>NOT(ISERROR(SEARCH("เตาเผา",E19)))</formula>
    </cfRule>
    <cfRule type="containsText" dxfId="46" priority="5" operator="containsText" text="โครมา">
      <formula>NOT(ISERROR(SEARCH("โครมา",E19)))</formula>
    </cfRule>
    <cfRule type="containsText" dxfId="45" priority="6" operator="containsText" text="ตู้อบ">
      <formula>NOT(ISERROR(SEARCH("ตู้อบ",E19)))</formula>
    </cfRule>
    <cfRule type="containsText" dxfId="44" priority="7" operator="containsText" text="พันธุกรรม">
      <formula>NOT(ISERROR(SEARCH("พันธุกรรม",E19)))</formula>
    </cfRule>
    <cfRule type="duplicateValues" dxfId="43" priority="8"/>
    <cfRule type="containsText" dxfId="42" priority="9" operator="containsText" text="กล้องจุลทรรศน์">
      <formula>NOT(ISERROR(SEARCH("กล้องจุลทรรศน์",E19)))</formula>
    </cfRule>
  </conditionalFormatting>
  <conditionalFormatting sqref="E5:E12 E15">
    <cfRule type="containsText" dxfId="41" priority="105" operator="containsText" text="เตาเผา">
      <formula>NOT(ISERROR(SEARCH("เตาเผา",E5)))</formula>
    </cfRule>
    <cfRule type="containsText" dxfId="40" priority="106" operator="containsText" text="โครมา">
      <formula>NOT(ISERROR(SEARCH("โครมา",E5)))</formula>
    </cfRule>
    <cfRule type="containsText" dxfId="39" priority="107" operator="containsText" text="ตู้อบ">
      <formula>NOT(ISERROR(SEARCH("ตู้อบ",E5)))</formula>
    </cfRule>
    <cfRule type="containsText" dxfId="38" priority="108" operator="containsText" text="พันธุกรรม">
      <formula>NOT(ISERROR(SEARCH("พันธุกรรม",E5)))</formula>
    </cfRule>
    <cfRule type="duplicateValues" dxfId="37" priority="109"/>
    <cfRule type="containsText" dxfId="36" priority="110" operator="containsText" text="กล้องจุลทรรศน์">
      <formula>NOT(ISERROR(SEARCH("กล้องจุลทรรศน์",E5)))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การใช้งาน 60-65 (1 ล้านขึ้นไป)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PUNCHY</dc:creator>
  <cp:lastModifiedBy>PSUi3</cp:lastModifiedBy>
  <dcterms:created xsi:type="dcterms:W3CDTF">2022-05-24T08:54:00Z</dcterms:created>
  <dcterms:modified xsi:type="dcterms:W3CDTF">2022-06-02T09:25:49Z</dcterms:modified>
</cp:coreProperties>
</file>